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155" windowWidth="7620" windowHeight="1305" firstSheet="3" activeTab="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45621"/>
</workbook>
</file>

<file path=xl/calcChain.xml><?xml version="1.0" encoding="utf-8"?>
<calcChain xmlns="http://schemas.openxmlformats.org/spreadsheetml/2006/main">
  <c r="D16" i="4" l="1"/>
  <c r="D13" i="4" l="1"/>
  <c r="D16" i="5" l="1"/>
  <c r="E16" i="5" s="1"/>
  <c r="D15" i="5"/>
  <c r="E15" i="5" s="1"/>
  <c r="D14" i="5"/>
  <c r="E14" i="5" s="1"/>
  <c r="C13" i="5"/>
  <c r="C17" i="5" s="1"/>
  <c r="C19" i="5" s="1"/>
  <c r="D12" i="5"/>
  <c r="E12" i="5" s="1"/>
  <c r="D11" i="5"/>
  <c r="E11" i="5" s="1"/>
  <c r="D10" i="5"/>
  <c r="E30" i="4"/>
  <c r="E29" i="4"/>
  <c r="E28" i="4"/>
  <c r="E27" i="4"/>
  <c r="E26" i="4"/>
  <c r="E18" i="4"/>
  <c r="E17" i="4"/>
  <c r="E16" i="4"/>
  <c r="E15" i="4"/>
  <c r="E14" i="4"/>
  <c r="E12" i="4"/>
  <c r="E11" i="4"/>
  <c r="E10" i="4"/>
  <c r="E13" i="4" l="1"/>
  <c r="D17" i="5"/>
  <c r="D19" i="5" s="1"/>
  <c r="E10" i="5"/>
  <c r="E13" i="5"/>
  <c r="E17" i="5" l="1"/>
  <c r="E18" i="5" l="1"/>
  <c r="E19" i="5" s="1"/>
  <c r="D15" i="14"/>
  <c r="C15" i="14"/>
  <c r="E14" i="14"/>
  <c r="E13" i="14"/>
  <c r="E12" i="14"/>
  <c r="E11" i="14"/>
  <c r="E10" i="14"/>
  <c r="E9" i="14"/>
  <c r="E15" i="14" l="1"/>
  <c r="I79" i="1" l="1"/>
  <c r="L52" i="1" l="1"/>
  <c r="L106" i="1"/>
  <c r="K106" i="1"/>
  <c r="L105" i="1"/>
  <c r="K105" i="1"/>
  <c r="I105" i="1" l="1"/>
  <c r="I106" i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F43" i="9"/>
  <c r="F84" i="9" s="1"/>
  <c r="E43" i="9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1" i="7"/>
  <c r="E15" i="6"/>
  <c r="E14" i="6"/>
  <c r="E13" i="6"/>
  <c r="E12" i="6"/>
  <c r="E11" i="6"/>
  <c r="E10" i="6"/>
  <c r="E16" i="6" l="1"/>
  <c r="E84" i="9"/>
  <c r="E85" i="9" s="1"/>
  <c r="G84" i="9"/>
  <c r="I11" i="8"/>
  <c r="I9" i="8" s="1"/>
  <c r="I83" i="8" s="1"/>
  <c r="K11" i="8"/>
  <c r="I42" i="8"/>
  <c r="K42" i="8"/>
  <c r="H94" i="8"/>
  <c r="J9" i="8"/>
  <c r="K9" i="8"/>
  <c r="K83" i="8" s="1"/>
  <c r="K84" i="8" s="1"/>
  <c r="J42" i="8"/>
  <c r="D84" i="9"/>
  <c r="D85" i="9" s="1"/>
  <c r="K92" i="8"/>
  <c r="D93" i="9"/>
  <c r="D95" i="9" s="1"/>
  <c r="D96" i="9" s="1"/>
  <c r="F93" i="9"/>
  <c r="F95" i="9" s="1"/>
  <c r="F96" i="9" s="1"/>
  <c r="F85" i="9"/>
  <c r="H93" i="9"/>
  <c r="H95" i="9" s="1"/>
  <c r="H96" i="9" s="1"/>
  <c r="H85" i="9"/>
  <c r="E93" i="9"/>
  <c r="E95" i="9" s="1"/>
  <c r="E96" i="9" s="1"/>
  <c r="G93" i="9"/>
  <c r="G95" i="9" s="1"/>
  <c r="G96" i="9" s="1"/>
  <c r="G85" i="9"/>
  <c r="I93" i="9"/>
  <c r="I95" i="9" s="1"/>
  <c r="I96" i="9" s="1"/>
  <c r="I98" i="9" s="1"/>
  <c r="I85" i="9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I92" i="8" l="1"/>
  <c r="I84" i="8"/>
  <c r="J83" i="8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F11" i="11"/>
  <c r="H11" i="11" s="1"/>
  <c r="L11" i="11" s="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G14" i="1"/>
  <c r="O14" i="1" s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8" i="11" l="1"/>
  <c r="L22" i="1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Q10" i="2"/>
  <c r="V10" i="2" s="1"/>
  <c r="W10" i="2" s="1"/>
  <c r="M51" i="1"/>
  <c r="I50" i="1"/>
  <c r="M50" i="1" s="1"/>
  <c r="A12" i="2"/>
  <c r="G11" i="2"/>
  <c r="H11" i="2" s="1"/>
  <c r="R10" i="2" l="1"/>
  <c r="G12" i="2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Q15" i="2"/>
  <c r="V15" i="2" s="1"/>
  <c r="G16" i="2"/>
  <c r="H16" i="2" s="1"/>
  <c r="L16" i="2" s="1"/>
  <c r="A17" i="2"/>
  <c r="R15" i="2" l="1"/>
  <c r="W15" i="2" s="1"/>
  <c r="M16" i="2"/>
  <c r="Q16" i="2"/>
  <c r="V16" i="2" s="1"/>
  <c r="A18" i="2"/>
  <c r="G17" i="2"/>
  <c r="H17" i="2" s="1"/>
  <c r="L17" i="2" s="1"/>
  <c r="R16" i="2" l="1"/>
  <c r="W16" i="2" s="1"/>
  <c r="M17" i="2"/>
  <c r="Q17" i="2"/>
  <c r="V17" i="2" s="1"/>
  <c r="G18" i="2"/>
  <c r="H18" i="2" s="1"/>
  <c r="L18" i="2" s="1"/>
  <c r="A19" i="2"/>
  <c r="R17" i="2" l="1"/>
  <c r="W17" i="2" s="1"/>
  <c r="M18" i="2"/>
  <c r="Q18" i="2"/>
  <c r="V18" i="2" s="1"/>
  <c r="A20" i="2"/>
  <c r="G19" i="2"/>
  <c r="H19" i="2" s="1"/>
  <c r="L19" i="2" s="1"/>
  <c r="R18" i="2" l="1"/>
  <c r="W18" i="2" s="1"/>
  <c r="M19" i="2"/>
  <c r="Q19" i="2"/>
  <c r="V19" i="2" s="1"/>
  <c r="G20" i="2"/>
  <c r="H20" i="2" s="1"/>
  <c r="L20" i="2" s="1"/>
  <c r="A21" i="2"/>
  <c r="G21" i="2" s="1"/>
  <c r="H21" i="2" s="1"/>
  <c r="L21" i="2" s="1"/>
  <c r="R19" i="2" l="1"/>
  <c r="W19" i="2" s="1"/>
  <c r="M20" i="2"/>
  <c r="Q20" i="2"/>
  <c r="V20" i="2" s="1"/>
  <c r="M21" i="2"/>
  <c r="Q21" i="2"/>
  <c r="V21" i="2" s="1"/>
  <c r="R21" i="2" l="1"/>
  <c r="R20" i="2"/>
  <c r="W20" i="2" s="1"/>
  <c r="M22" i="2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96" i="1"/>
  <c r="J103" i="1"/>
  <c r="J107" i="1"/>
  <c r="J110" i="1"/>
  <c r="J22" i="1"/>
  <c r="J21" i="1"/>
  <c r="J16" i="1"/>
  <c r="J15" i="1"/>
  <c r="J13" i="1"/>
  <c r="J95" i="1"/>
  <c r="J102" i="1"/>
  <c r="J97" i="1"/>
</calcChain>
</file>

<file path=xl/sharedStrings.xml><?xml version="1.0" encoding="utf-8"?>
<sst xmlns="http://schemas.openxmlformats.org/spreadsheetml/2006/main" count="929" uniqueCount="448">
  <si>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</si>
  <si>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</si>
  <si>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</si>
  <si>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</si>
  <si>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</si>
  <si>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</si>
  <si>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</si>
  <si>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</si>
  <si>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</si>
  <si>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</si>
  <si>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</si>
  <si>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</si>
  <si>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</si>
  <si>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</si>
  <si>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</si>
  <si>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</si>
  <si>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</si>
  <si>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</si>
  <si>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</si>
  <si>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</si>
  <si>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</si>
  <si>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</si>
  <si>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</si>
  <si>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</si>
  <si>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</si>
  <si>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</si>
  <si>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</si>
  <si>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</si>
  <si>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</si>
  <si>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</si>
  <si>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</si>
  <si>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</si>
  <si>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</si>
  <si>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</si>
  <si>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</si>
  <si>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</si>
  <si>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</si>
  <si>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</si>
  <si>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</si>
  <si>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</si>
  <si>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</si>
  <si>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</si>
  <si>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</si>
  <si>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</si>
  <si>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</si>
  <si>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</si>
  <si>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</si>
  <si>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</si>
  <si>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</si>
  <si>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</si>
  <si>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</si>
  <si>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</si>
  <si>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</si>
  <si>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</si>
  <si>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</si>
  <si>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</si>
  <si>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</si>
  <si>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</si>
  <si>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</si>
  <si>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</si>
  <si>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</si>
  <si>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</si>
  <si>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</si>
  <si>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</si>
  <si>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</si>
  <si>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</si>
  <si>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</si>
  <si>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</si>
  <si>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</si>
  <si>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</si>
  <si>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</si>
  <si>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</si>
  <si>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</si>
  <si>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</si>
  <si>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</si>
  <si>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</si>
  <si>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</si>
  <si>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</si>
  <si>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</si>
  <si>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</si>
  <si>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</si>
  <si>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</si>
  <si>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</si>
  <si>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</si>
  <si>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</si>
  <si>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</si>
  <si>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</si>
  <si>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</si>
  <si>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</si>
  <si>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</si>
  <si>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</si>
  <si>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</si>
  <si>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</si>
  <si>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</si>
  <si>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</si>
  <si>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</si>
  <si>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</si>
  <si>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</si>
  <si>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</si>
  <si>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</si>
  <si>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</si>
  <si>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</si>
  <si>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</si>
  <si>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</si>
  <si>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</si>
  <si>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</si>
  <si>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</si>
  <si>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</si>
  <si>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</si>
  <si>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</si>
  <si>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</si>
  <si>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</si>
  <si>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</si>
  <si>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</si>
  <si>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</si>
  <si>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</si>
  <si>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</si>
  <si>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</si>
  <si>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</si>
  <si>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</si>
  <si>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</si>
  <si>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</si>
  <si>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</si>
  <si>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</si>
  <si>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</si>
  <si>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</si>
  <si>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</si>
  <si>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</si>
  <si>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</si>
  <si>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</si>
  <si>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</si>
  <si>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</si>
  <si>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</si>
  <si>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</si>
  <si>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</si>
  <si>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</si>
  <si>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</si>
  <si>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</si>
  <si>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</si>
  <si>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</si>
  <si>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</si>
  <si>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</si>
  <si>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</si>
  <si>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</si>
  <si>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</si>
  <si>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</si>
  <si>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</si>
  <si>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</si>
  <si>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</si>
  <si>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</si>
  <si>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</si>
  <si>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</si>
  <si>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</si>
  <si>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</si>
  <si>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</si>
  <si>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</si>
  <si>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</si>
  <si>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</si>
  <si>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</si>
  <si>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</si>
  <si>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</si>
  <si>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</si>
  <si>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</si>
  <si>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</si>
  <si>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</si>
  <si>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</si>
  <si>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</si>
  <si>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</si>
  <si>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</si>
  <si>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</si>
  <si>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</si>
  <si>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</si>
  <si>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</si>
  <si>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</si>
  <si>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</si>
  <si>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</si>
  <si>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</si>
  <si>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</si>
  <si>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</si>
  <si>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</si>
  <si>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</si>
  <si>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</si>
  <si>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</si>
  <si>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</si>
  <si>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</si>
  <si>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</si>
  <si>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</si>
  <si>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</si>
  <si>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</si>
  <si>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</si>
  <si>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</si>
  <si>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</si>
  <si>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</si>
  <si>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</si>
  <si>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</si>
  <si>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</si>
  <si>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</si>
  <si>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</si>
  <si>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</si>
  <si>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</si>
  <si>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</si>
  <si>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</si>
  <si>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</si>
  <si>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</si>
  <si>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</si>
  <si>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</si>
  <si>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</si>
  <si>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</si>
  <si>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</si>
  <si>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</si>
  <si>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</si>
  <si>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</si>
  <si>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</si>
  <si>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</si>
  <si>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</si>
  <si>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</si>
  <si>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</si>
  <si>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</si>
  <si>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</si>
  <si>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</si>
  <si>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</si>
  <si>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</si>
  <si>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</si>
  <si>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</si>
  <si>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</si>
  <si>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</si>
  <si>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</si>
  <si>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</si>
  <si>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</si>
  <si>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</si>
  <si>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</si>
  <si>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</si>
  <si>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</si>
  <si>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</si>
  <si>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</si>
  <si>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</si>
  <si>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</si>
  <si>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</si>
  <si>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</si>
  <si>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</si>
  <si>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%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</si>
  <si>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</si>
  <si>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</si>
  <si>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</si>
  <si>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</si>
  <si>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</si>
  <si>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</si>
  <si>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</si>
  <si>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</si>
  <si>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</si>
  <si>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</si>
  <si>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</si>
  <si>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</si>
  <si>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</si>
  <si>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</si>
  <si>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</si>
  <si>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</si>
  <si>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</si>
  <si>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</si>
  <si>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</si>
  <si>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</si>
  <si>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</si>
  <si>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</si>
  <si>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</si>
  <si>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</si>
  <si>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</si>
  <si>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</si>
  <si>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</si>
  <si>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</si>
  <si>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</si>
  <si>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</si>
  <si>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</si>
  <si>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</si>
  <si>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</si>
  <si>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</si>
  <si>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</si>
  <si>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</si>
  <si>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</si>
  <si>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</si>
  <si>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</si>
  <si>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</si>
  <si>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</si>
  <si>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</si>
  <si>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</si>
  <si>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</si>
  <si>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</si>
  <si>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</si>
  <si>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</si>
  <si>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</si>
  <si>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</si>
  <si>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</si>
  <si>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</si>
  <si>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</si>
  <si>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</si>
  <si>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</si>
  <si>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</si>
  <si>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</si>
  <si>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</si>
  <si>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</si>
  <si>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</si>
  <si>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</si>
  <si>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</si>
  <si>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</si>
  <si>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</si>
  <si>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</si>
  <si>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</si>
  <si>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</si>
  <si>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</si>
  <si>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</si>
  <si>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</si>
  <si>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</si>
  <si>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</si>
  <si>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</si>
  <si>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</si>
  <si>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</si>
  <si>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</si>
  <si>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</si>
  <si>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</si>
  <si>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</si>
  <si>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</si>
  <si>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</si>
  <si>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</si>
  <si>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</si>
  <si>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</si>
  <si>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</si>
  <si>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</si>
  <si>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</si>
  <si>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</si>
  <si>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</si>
  <si>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</si>
  <si>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</si>
  <si>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</si>
  <si>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</si>
  <si>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</si>
  <si>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</si>
  <si>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</si>
  <si>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</si>
  <si>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</si>
  <si>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</si>
  <si>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</si>
  <si>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</si>
  <si>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</si>
  <si>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</si>
  <si>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</si>
  <si>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</si>
  <si>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</si>
  <si>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</si>
  <si>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</si>
  <si>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</si>
  <si>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</si>
  <si>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</si>
  <si>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</si>
  <si>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</si>
  <si>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</si>
  <si>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</si>
  <si>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</si>
  <si>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</si>
  <si>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</si>
  <si>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шт</t>
  </si>
  <si>
    <t>тыс.м3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</si>
  <si>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</si>
  <si>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</si>
  <si>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</si>
  <si>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</si>
  <si>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</si>
  <si>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</si>
  <si>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</si>
  <si>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</si>
  <si>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</si>
  <si>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</si>
  <si>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</si>
  <si>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</si>
  <si>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</si>
  <si>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</si>
  <si>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</si>
  <si>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</si>
  <si>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</si>
  <si>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</si>
  <si>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</si>
  <si>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</si>
  <si>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</si>
  <si>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</si>
  <si>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</si>
  <si>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</si>
  <si>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</si>
  <si>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</si>
  <si>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</si>
  <si>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</si>
  <si>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</si>
  <si>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</si>
  <si>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</si>
  <si>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</si>
  <si>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</si>
  <si>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</si>
  <si>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</si>
  <si>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</si>
  <si>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</si>
  <si>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</si>
  <si>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</si>
  <si>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</si>
  <si>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</si>
  <si>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</si>
  <si>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</si>
  <si>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</si>
  <si>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</si>
  <si>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</si>
  <si>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</si>
  <si>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</si>
  <si>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</si>
  <si>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</si>
  <si>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</si>
  <si>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</si>
  <si>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</si>
  <si>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</si>
  <si>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</si>
  <si>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Норматив технологических  затрат химреагентов (хлорная известь)</t>
  </si>
  <si>
    <t>2014 год</t>
  </si>
  <si>
    <t>с 01.01.2014 по 30.06.2014</t>
  </si>
  <si>
    <t>Количество канализационных насосных станций</t>
  </si>
  <si>
    <t xml:space="preserve">Количество очистных сооружений </t>
  </si>
  <si>
    <t xml:space="preserve">Пропущено сточных вод всего (реализация), в т.ч. </t>
  </si>
  <si>
    <t>от населения</t>
  </si>
  <si>
    <t>от прочих потребителей</t>
  </si>
  <si>
    <t>Пропущено сточных вод через очистные сооружения</t>
  </si>
  <si>
    <t>в том числе принято на очистку от других систем водоотведения</t>
  </si>
  <si>
    <t>на транспортировку сточных вод</t>
  </si>
  <si>
    <t>Общая протяженность канализационных сетей</t>
  </si>
  <si>
    <t>на очистку сточных вод</t>
  </si>
  <si>
    <t>13.1.</t>
  </si>
  <si>
    <t>13.2.</t>
  </si>
  <si>
    <t>Необоснованные доходы прошлых периодов</t>
  </si>
  <si>
    <t xml:space="preserve">Всего расходов с учетом корректировки </t>
  </si>
  <si>
    <t>Коэффициент использования установленной мощности</t>
  </si>
  <si>
    <t>Удельный расход электроэнергии:</t>
  </si>
  <si>
    <t xml:space="preserve">очиска сточных вод </t>
  </si>
  <si>
    <t>транспортировка сточных вод</t>
  </si>
  <si>
    <t>кВт*ч/м3</t>
  </si>
  <si>
    <t>Водоотведение</t>
  </si>
  <si>
    <r>
      <t>руб./м</t>
    </r>
    <r>
      <rPr>
        <vertAlign val="superscript"/>
        <sz val="14"/>
        <color rgb="FF000000"/>
        <rFont val="Times New Roman"/>
        <family val="1"/>
        <charset val="204"/>
      </rPr>
      <t>3</t>
    </r>
  </si>
  <si>
    <t>от бюджетных организаций</t>
  </si>
  <si>
    <t>общества с ограниченной ответственностью «Филимоновский жилищно-коммунальный комплекс» (Канский район, п. Филимоново ИНН 2450024012)</t>
  </si>
  <si>
    <t>Приложение № 1 к экспертному заключению по делу № 14-13в</t>
  </si>
  <si>
    <t>Приложение № 2 к экспертному заключению по делу № 14-13в</t>
  </si>
  <si>
    <t>Приложение № 4 к экспертному заключению по делу № 14-13в</t>
  </si>
  <si>
    <t>Приложение № 7 к экспертному заключению по делу № 14-13в</t>
  </si>
  <si>
    <t>Тарифы на водоотведение для потребителей общества с ограниченной ответственностью «Филимоновский жилищно-коммунальный комплекс» (Канский район, п. Филимоново ИНН 2450024012)</t>
  </si>
  <si>
    <t>Величина прибыли, необходимой для эффективного функционирования общества с ограниченной ответственностью «Филимоновский жилищно-коммунальный комплекс» (Канский район, п. Филимоново ИНН 2450024012)</t>
  </si>
  <si>
    <t>Приложение № 3 к экспертному заключению по делу № 14-13в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</si>
</sst>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trike/>
      <sz val="12"/>
      <color indexed="8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95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2" fontId="21" fillId="0" borderId="17" xfId="0" applyNumberFormat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0" fillId="0" borderId="1" xfId="3" applyFont="1" applyBorder="1" applyAlignment="1">
      <alignment wrapText="1"/>
    </xf>
    <xf numFmtId="164" fontId="30" fillId="0" borderId="1" xfId="3" applyNumberFormat="1" applyFont="1" applyBorder="1" applyAlignment="1">
      <alignment horizontal="center"/>
    </xf>
    <xf numFmtId="0" fontId="30" fillId="0" borderId="1" xfId="4" applyFont="1" applyBorder="1" applyAlignment="1">
      <alignment horizontal="left" vertical="center" wrapText="1"/>
    </xf>
    <xf numFmtId="0" fontId="39" fillId="0" borderId="1" xfId="4" applyFont="1" applyBorder="1" applyAlignment="1">
      <alignment horizontal="center" vertical="center" wrapText="1"/>
    </xf>
    <xf numFmtId="164" fontId="30" fillId="0" borderId="1" xfId="4" applyNumberFormat="1" applyFont="1" applyBorder="1" applyAlignment="1">
      <alignment horizontal="center" vertical="center" wrapText="1"/>
    </xf>
    <xf numFmtId="164" fontId="30" fillId="0" borderId="1" xfId="4" applyNumberFormat="1" applyFont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164" fontId="30" fillId="0" borderId="1" xfId="3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23" t="s">
        <v>140</v>
      </c>
      <c r="K1" s="323"/>
      <c r="L1" s="323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24" t="s">
        <v>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24" t="s">
        <v>410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</row>
    <row r="7" spans="1:24" s="83" customFormat="1" ht="12.95" hidden="1" customHeight="1" outlineLevel="1" x14ac:dyDescent="0.25">
      <c r="A7" s="318" t="s">
        <v>411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</row>
    <row r="8" spans="1:24" s="83" customFormat="1" ht="12.95" hidden="1" customHeight="1" outlineLevel="1" x14ac:dyDescent="0.25">
      <c r="A8" s="318" t="s">
        <v>412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19"/>
      <c r="B10" s="320" t="s">
        <v>1</v>
      </c>
      <c r="C10" s="316" t="s">
        <v>199</v>
      </c>
      <c r="D10" s="316" t="s">
        <v>200</v>
      </c>
      <c r="E10" s="316" t="s">
        <v>201</v>
      </c>
      <c r="F10" s="316" t="s">
        <v>247</v>
      </c>
      <c r="G10" s="316" t="s">
        <v>260</v>
      </c>
      <c r="H10" s="320" t="s">
        <v>202</v>
      </c>
      <c r="I10" s="320" t="s">
        <v>2</v>
      </c>
      <c r="J10" s="320" t="s">
        <v>141</v>
      </c>
      <c r="K10" s="320"/>
      <c r="L10" s="320"/>
      <c r="M10" s="321" t="s">
        <v>143</v>
      </c>
      <c r="N10" s="107"/>
    </row>
    <row r="11" spans="1:24" s="83" customFormat="1" ht="48.6" customHeight="1" x14ac:dyDescent="0.25">
      <c r="A11" s="319"/>
      <c r="B11" s="320"/>
      <c r="C11" s="317"/>
      <c r="D11" s="317"/>
      <c r="E11" s="317"/>
      <c r="F11" s="317"/>
      <c r="G11" s="317"/>
      <c r="H11" s="320"/>
      <c r="I11" s="320"/>
      <c r="J11" s="149" t="s">
        <v>3</v>
      </c>
      <c r="K11" s="149" t="s">
        <v>259</v>
      </c>
      <c r="L11" s="149" t="s">
        <v>4</v>
      </c>
      <c r="M11" s="322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2"/>
      <c r="Q13" s="282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261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256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300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257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301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302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304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305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0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307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306</v>
      </c>
    </row>
    <row r="44" spans="1:15" s="9" customFormat="1" ht="17.45" hidden="1" customHeight="1" x14ac:dyDescent="0.2">
      <c r="A44" s="66" t="s">
        <v>258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308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4" customFormat="1" ht="46.5" customHeight="1" x14ac:dyDescent="0.25">
      <c r="A52" s="285" t="s">
        <v>55</v>
      </c>
      <c r="B52" s="286" t="s">
        <v>56</v>
      </c>
      <c r="C52" s="287">
        <v>12.18</v>
      </c>
      <c r="D52" s="287">
        <v>33.950000000000003</v>
      </c>
      <c r="E52" s="287">
        <v>15.31</v>
      </c>
      <c r="F52" s="287"/>
      <c r="G52" s="287"/>
      <c r="H52" s="287">
        <v>58.81</v>
      </c>
      <c r="I52" s="287">
        <v>5.48</v>
      </c>
      <c r="J52" s="287">
        <v>302.29000000000002</v>
      </c>
      <c r="K52" s="287">
        <v>5.48</v>
      </c>
      <c r="L52" s="287">
        <f>I52-K52</f>
        <v>0</v>
      </c>
      <c r="M52" s="288">
        <f t="shared" si="3"/>
        <v>35.793598954931419</v>
      </c>
      <c r="N52" s="289" t="s">
        <v>309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302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303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3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310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409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413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1" t="s">
        <v>353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J1:L1"/>
    <mergeCell ref="A3:L3"/>
    <mergeCell ref="A4:L4"/>
    <mergeCell ref="A6:X6"/>
    <mergeCell ref="A7:X7"/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1" sqref="D11"/>
    </sheetView>
  </sheetViews>
  <sheetFormatPr defaultRowHeight="15" x14ac:dyDescent="0.25"/>
  <cols>
    <col min="1" max="1" width="5.85546875" style="278" customWidth="1"/>
    <col min="2" max="2" width="31.140625" style="278" customWidth="1"/>
    <col min="3" max="4" width="16.7109375" style="278" customWidth="1"/>
    <col min="5" max="5" width="16.42578125" style="278" customWidth="1"/>
    <col min="6" max="256" width="9.140625" style="278"/>
    <col min="257" max="257" width="5.85546875" style="278" customWidth="1"/>
    <col min="258" max="258" width="32.28515625" style="278" customWidth="1"/>
    <col min="259" max="259" width="16.7109375" style="278" customWidth="1"/>
    <col min="260" max="260" width="15" style="278" customWidth="1"/>
    <col min="261" max="261" width="18.28515625" style="278" customWidth="1"/>
    <col min="262" max="512" width="9.140625" style="278"/>
    <col min="513" max="513" width="5.85546875" style="278" customWidth="1"/>
    <col min="514" max="514" width="32.28515625" style="278" customWidth="1"/>
    <col min="515" max="515" width="16.7109375" style="278" customWidth="1"/>
    <col min="516" max="516" width="15" style="278" customWidth="1"/>
    <col min="517" max="517" width="18.28515625" style="278" customWidth="1"/>
    <col min="518" max="768" width="9.140625" style="278"/>
    <col min="769" max="769" width="5.85546875" style="278" customWidth="1"/>
    <col min="770" max="770" width="32.28515625" style="278" customWidth="1"/>
    <col min="771" max="771" width="16.7109375" style="278" customWidth="1"/>
    <col min="772" max="772" width="15" style="278" customWidth="1"/>
    <col min="773" max="773" width="18.28515625" style="278" customWidth="1"/>
    <col min="774" max="1024" width="9.140625" style="278"/>
    <col min="1025" max="1025" width="5.85546875" style="278" customWidth="1"/>
    <col min="1026" max="1026" width="32.28515625" style="278" customWidth="1"/>
    <col min="1027" max="1027" width="16.7109375" style="278" customWidth="1"/>
    <col min="1028" max="1028" width="15" style="278" customWidth="1"/>
    <col min="1029" max="1029" width="18.28515625" style="278" customWidth="1"/>
    <col min="1030" max="1280" width="9.140625" style="278"/>
    <col min="1281" max="1281" width="5.85546875" style="278" customWidth="1"/>
    <col min="1282" max="1282" width="32.28515625" style="278" customWidth="1"/>
    <col min="1283" max="1283" width="16.7109375" style="278" customWidth="1"/>
    <col min="1284" max="1284" width="15" style="278" customWidth="1"/>
    <col min="1285" max="1285" width="18.28515625" style="278" customWidth="1"/>
    <col min="1286" max="1536" width="9.140625" style="278"/>
    <col min="1537" max="1537" width="5.85546875" style="278" customWidth="1"/>
    <col min="1538" max="1538" width="32.28515625" style="278" customWidth="1"/>
    <col min="1539" max="1539" width="16.7109375" style="278" customWidth="1"/>
    <col min="1540" max="1540" width="15" style="278" customWidth="1"/>
    <col min="1541" max="1541" width="18.28515625" style="278" customWidth="1"/>
    <col min="1542" max="1792" width="9.140625" style="278"/>
    <col min="1793" max="1793" width="5.85546875" style="278" customWidth="1"/>
    <col min="1794" max="1794" width="32.28515625" style="278" customWidth="1"/>
    <col min="1795" max="1795" width="16.7109375" style="278" customWidth="1"/>
    <col min="1796" max="1796" width="15" style="278" customWidth="1"/>
    <col min="1797" max="1797" width="18.28515625" style="278" customWidth="1"/>
    <col min="1798" max="2048" width="9.140625" style="278"/>
    <col min="2049" max="2049" width="5.85546875" style="278" customWidth="1"/>
    <col min="2050" max="2050" width="32.28515625" style="278" customWidth="1"/>
    <col min="2051" max="2051" width="16.7109375" style="278" customWidth="1"/>
    <col min="2052" max="2052" width="15" style="278" customWidth="1"/>
    <col min="2053" max="2053" width="18.28515625" style="278" customWidth="1"/>
    <col min="2054" max="2304" width="9.140625" style="278"/>
    <col min="2305" max="2305" width="5.85546875" style="278" customWidth="1"/>
    <col min="2306" max="2306" width="32.28515625" style="278" customWidth="1"/>
    <col min="2307" max="2307" width="16.7109375" style="278" customWidth="1"/>
    <col min="2308" max="2308" width="15" style="278" customWidth="1"/>
    <col min="2309" max="2309" width="18.28515625" style="278" customWidth="1"/>
    <col min="2310" max="2560" width="9.140625" style="278"/>
    <col min="2561" max="2561" width="5.85546875" style="278" customWidth="1"/>
    <col min="2562" max="2562" width="32.28515625" style="278" customWidth="1"/>
    <col min="2563" max="2563" width="16.7109375" style="278" customWidth="1"/>
    <col min="2564" max="2564" width="15" style="278" customWidth="1"/>
    <col min="2565" max="2565" width="18.28515625" style="278" customWidth="1"/>
    <col min="2566" max="2816" width="9.140625" style="278"/>
    <col min="2817" max="2817" width="5.85546875" style="278" customWidth="1"/>
    <col min="2818" max="2818" width="32.28515625" style="278" customWidth="1"/>
    <col min="2819" max="2819" width="16.7109375" style="278" customWidth="1"/>
    <col min="2820" max="2820" width="15" style="278" customWidth="1"/>
    <col min="2821" max="2821" width="18.28515625" style="278" customWidth="1"/>
    <col min="2822" max="3072" width="9.140625" style="278"/>
    <col min="3073" max="3073" width="5.85546875" style="278" customWidth="1"/>
    <col min="3074" max="3074" width="32.28515625" style="278" customWidth="1"/>
    <col min="3075" max="3075" width="16.7109375" style="278" customWidth="1"/>
    <col min="3076" max="3076" width="15" style="278" customWidth="1"/>
    <col min="3077" max="3077" width="18.28515625" style="278" customWidth="1"/>
    <col min="3078" max="3328" width="9.140625" style="278"/>
    <col min="3329" max="3329" width="5.85546875" style="278" customWidth="1"/>
    <col min="3330" max="3330" width="32.28515625" style="278" customWidth="1"/>
    <col min="3331" max="3331" width="16.7109375" style="278" customWidth="1"/>
    <col min="3332" max="3332" width="15" style="278" customWidth="1"/>
    <col min="3333" max="3333" width="18.28515625" style="278" customWidth="1"/>
    <col min="3334" max="3584" width="9.140625" style="278"/>
    <col min="3585" max="3585" width="5.85546875" style="278" customWidth="1"/>
    <col min="3586" max="3586" width="32.28515625" style="278" customWidth="1"/>
    <col min="3587" max="3587" width="16.7109375" style="278" customWidth="1"/>
    <col min="3588" max="3588" width="15" style="278" customWidth="1"/>
    <col min="3589" max="3589" width="18.28515625" style="278" customWidth="1"/>
    <col min="3590" max="3840" width="9.140625" style="278"/>
    <col min="3841" max="3841" width="5.85546875" style="278" customWidth="1"/>
    <col min="3842" max="3842" width="32.28515625" style="278" customWidth="1"/>
    <col min="3843" max="3843" width="16.7109375" style="278" customWidth="1"/>
    <col min="3844" max="3844" width="15" style="278" customWidth="1"/>
    <col min="3845" max="3845" width="18.28515625" style="278" customWidth="1"/>
    <col min="3846" max="4096" width="9.140625" style="278"/>
    <col min="4097" max="4097" width="5.85546875" style="278" customWidth="1"/>
    <col min="4098" max="4098" width="32.28515625" style="278" customWidth="1"/>
    <col min="4099" max="4099" width="16.7109375" style="278" customWidth="1"/>
    <col min="4100" max="4100" width="15" style="278" customWidth="1"/>
    <col min="4101" max="4101" width="18.28515625" style="278" customWidth="1"/>
    <col min="4102" max="4352" width="9.140625" style="278"/>
    <col min="4353" max="4353" width="5.85546875" style="278" customWidth="1"/>
    <col min="4354" max="4354" width="32.28515625" style="278" customWidth="1"/>
    <col min="4355" max="4355" width="16.7109375" style="278" customWidth="1"/>
    <col min="4356" max="4356" width="15" style="278" customWidth="1"/>
    <col min="4357" max="4357" width="18.28515625" style="278" customWidth="1"/>
    <col min="4358" max="4608" width="9.140625" style="278"/>
    <col min="4609" max="4609" width="5.85546875" style="278" customWidth="1"/>
    <col min="4610" max="4610" width="32.28515625" style="278" customWidth="1"/>
    <col min="4611" max="4611" width="16.7109375" style="278" customWidth="1"/>
    <col min="4612" max="4612" width="15" style="278" customWidth="1"/>
    <col min="4613" max="4613" width="18.28515625" style="278" customWidth="1"/>
    <col min="4614" max="4864" width="9.140625" style="278"/>
    <col min="4865" max="4865" width="5.85546875" style="278" customWidth="1"/>
    <col min="4866" max="4866" width="32.28515625" style="278" customWidth="1"/>
    <col min="4867" max="4867" width="16.7109375" style="278" customWidth="1"/>
    <col min="4868" max="4868" width="15" style="278" customWidth="1"/>
    <col min="4869" max="4869" width="18.28515625" style="278" customWidth="1"/>
    <col min="4870" max="5120" width="9.140625" style="278"/>
    <col min="5121" max="5121" width="5.85546875" style="278" customWidth="1"/>
    <col min="5122" max="5122" width="32.28515625" style="278" customWidth="1"/>
    <col min="5123" max="5123" width="16.7109375" style="278" customWidth="1"/>
    <col min="5124" max="5124" width="15" style="278" customWidth="1"/>
    <col min="5125" max="5125" width="18.28515625" style="278" customWidth="1"/>
    <col min="5126" max="5376" width="9.140625" style="278"/>
    <col min="5377" max="5377" width="5.85546875" style="278" customWidth="1"/>
    <col min="5378" max="5378" width="32.28515625" style="278" customWidth="1"/>
    <col min="5379" max="5379" width="16.7109375" style="278" customWidth="1"/>
    <col min="5380" max="5380" width="15" style="278" customWidth="1"/>
    <col min="5381" max="5381" width="18.28515625" style="278" customWidth="1"/>
    <col min="5382" max="5632" width="9.140625" style="278"/>
    <col min="5633" max="5633" width="5.85546875" style="278" customWidth="1"/>
    <col min="5634" max="5634" width="32.28515625" style="278" customWidth="1"/>
    <col min="5635" max="5635" width="16.7109375" style="278" customWidth="1"/>
    <col min="5636" max="5636" width="15" style="278" customWidth="1"/>
    <col min="5637" max="5637" width="18.28515625" style="278" customWidth="1"/>
    <col min="5638" max="5888" width="9.140625" style="278"/>
    <col min="5889" max="5889" width="5.85546875" style="278" customWidth="1"/>
    <col min="5890" max="5890" width="32.28515625" style="278" customWidth="1"/>
    <col min="5891" max="5891" width="16.7109375" style="278" customWidth="1"/>
    <col min="5892" max="5892" width="15" style="278" customWidth="1"/>
    <col min="5893" max="5893" width="18.28515625" style="278" customWidth="1"/>
    <col min="5894" max="6144" width="9.140625" style="278"/>
    <col min="6145" max="6145" width="5.85546875" style="278" customWidth="1"/>
    <col min="6146" max="6146" width="32.28515625" style="278" customWidth="1"/>
    <col min="6147" max="6147" width="16.7109375" style="278" customWidth="1"/>
    <col min="6148" max="6148" width="15" style="278" customWidth="1"/>
    <col min="6149" max="6149" width="18.28515625" style="278" customWidth="1"/>
    <col min="6150" max="6400" width="9.140625" style="278"/>
    <col min="6401" max="6401" width="5.85546875" style="278" customWidth="1"/>
    <col min="6402" max="6402" width="32.28515625" style="278" customWidth="1"/>
    <col min="6403" max="6403" width="16.7109375" style="278" customWidth="1"/>
    <col min="6404" max="6404" width="15" style="278" customWidth="1"/>
    <col min="6405" max="6405" width="18.28515625" style="278" customWidth="1"/>
    <col min="6406" max="6656" width="9.140625" style="278"/>
    <col min="6657" max="6657" width="5.85546875" style="278" customWidth="1"/>
    <col min="6658" max="6658" width="32.28515625" style="278" customWidth="1"/>
    <col min="6659" max="6659" width="16.7109375" style="278" customWidth="1"/>
    <col min="6660" max="6660" width="15" style="278" customWidth="1"/>
    <col min="6661" max="6661" width="18.28515625" style="278" customWidth="1"/>
    <col min="6662" max="6912" width="9.140625" style="278"/>
    <col min="6913" max="6913" width="5.85546875" style="278" customWidth="1"/>
    <col min="6914" max="6914" width="32.28515625" style="278" customWidth="1"/>
    <col min="6915" max="6915" width="16.7109375" style="278" customWidth="1"/>
    <col min="6916" max="6916" width="15" style="278" customWidth="1"/>
    <col min="6917" max="6917" width="18.28515625" style="278" customWidth="1"/>
    <col min="6918" max="7168" width="9.140625" style="278"/>
    <col min="7169" max="7169" width="5.85546875" style="278" customWidth="1"/>
    <col min="7170" max="7170" width="32.28515625" style="278" customWidth="1"/>
    <col min="7171" max="7171" width="16.7109375" style="278" customWidth="1"/>
    <col min="7172" max="7172" width="15" style="278" customWidth="1"/>
    <col min="7173" max="7173" width="18.28515625" style="278" customWidth="1"/>
    <col min="7174" max="7424" width="9.140625" style="278"/>
    <col min="7425" max="7425" width="5.85546875" style="278" customWidth="1"/>
    <col min="7426" max="7426" width="32.28515625" style="278" customWidth="1"/>
    <col min="7427" max="7427" width="16.7109375" style="278" customWidth="1"/>
    <col min="7428" max="7428" width="15" style="278" customWidth="1"/>
    <col min="7429" max="7429" width="18.28515625" style="278" customWidth="1"/>
    <col min="7430" max="7680" width="9.140625" style="278"/>
    <col min="7681" max="7681" width="5.85546875" style="278" customWidth="1"/>
    <col min="7682" max="7682" width="32.28515625" style="278" customWidth="1"/>
    <col min="7683" max="7683" width="16.7109375" style="278" customWidth="1"/>
    <col min="7684" max="7684" width="15" style="278" customWidth="1"/>
    <col min="7685" max="7685" width="18.28515625" style="278" customWidth="1"/>
    <col min="7686" max="7936" width="9.140625" style="278"/>
    <col min="7937" max="7937" width="5.85546875" style="278" customWidth="1"/>
    <col min="7938" max="7938" width="32.28515625" style="278" customWidth="1"/>
    <col min="7939" max="7939" width="16.7109375" style="278" customWidth="1"/>
    <col min="7940" max="7940" width="15" style="278" customWidth="1"/>
    <col min="7941" max="7941" width="18.28515625" style="278" customWidth="1"/>
    <col min="7942" max="8192" width="9.140625" style="278"/>
    <col min="8193" max="8193" width="5.85546875" style="278" customWidth="1"/>
    <col min="8194" max="8194" width="32.28515625" style="278" customWidth="1"/>
    <col min="8195" max="8195" width="16.7109375" style="278" customWidth="1"/>
    <col min="8196" max="8196" width="15" style="278" customWidth="1"/>
    <col min="8197" max="8197" width="18.28515625" style="278" customWidth="1"/>
    <col min="8198" max="8448" width="9.140625" style="278"/>
    <col min="8449" max="8449" width="5.85546875" style="278" customWidth="1"/>
    <col min="8450" max="8450" width="32.28515625" style="278" customWidth="1"/>
    <col min="8451" max="8451" width="16.7109375" style="278" customWidth="1"/>
    <col min="8452" max="8452" width="15" style="278" customWidth="1"/>
    <col min="8453" max="8453" width="18.28515625" style="278" customWidth="1"/>
    <col min="8454" max="8704" width="9.140625" style="278"/>
    <col min="8705" max="8705" width="5.85546875" style="278" customWidth="1"/>
    <col min="8706" max="8706" width="32.28515625" style="278" customWidth="1"/>
    <col min="8707" max="8707" width="16.7109375" style="278" customWidth="1"/>
    <col min="8708" max="8708" width="15" style="278" customWidth="1"/>
    <col min="8709" max="8709" width="18.28515625" style="278" customWidth="1"/>
    <col min="8710" max="8960" width="9.140625" style="278"/>
    <col min="8961" max="8961" width="5.85546875" style="278" customWidth="1"/>
    <col min="8962" max="8962" width="32.28515625" style="278" customWidth="1"/>
    <col min="8963" max="8963" width="16.7109375" style="278" customWidth="1"/>
    <col min="8964" max="8964" width="15" style="278" customWidth="1"/>
    <col min="8965" max="8965" width="18.28515625" style="278" customWidth="1"/>
    <col min="8966" max="9216" width="9.140625" style="278"/>
    <col min="9217" max="9217" width="5.85546875" style="278" customWidth="1"/>
    <col min="9218" max="9218" width="32.28515625" style="278" customWidth="1"/>
    <col min="9219" max="9219" width="16.7109375" style="278" customWidth="1"/>
    <col min="9220" max="9220" width="15" style="278" customWidth="1"/>
    <col min="9221" max="9221" width="18.28515625" style="278" customWidth="1"/>
    <col min="9222" max="9472" width="9.140625" style="278"/>
    <col min="9473" max="9473" width="5.85546875" style="278" customWidth="1"/>
    <col min="9474" max="9474" width="32.28515625" style="278" customWidth="1"/>
    <col min="9475" max="9475" width="16.7109375" style="278" customWidth="1"/>
    <col min="9476" max="9476" width="15" style="278" customWidth="1"/>
    <col min="9477" max="9477" width="18.28515625" style="278" customWidth="1"/>
    <col min="9478" max="9728" width="9.140625" style="278"/>
    <col min="9729" max="9729" width="5.85546875" style="278" customWidth="1"/>
    <col min="9730" max="9730" width="32.28515625" style="278" customWidth="1"/>
    <col min="9731" max="9731" width="16.7109375" style="278" customWidth="1"/>
    <col min="9732" max="9732" width="15" style="278" customWidth="1"/>
    <col min="9733" max="9733" width="18.28515625" style="278" customWidth="1"/>
    <col min="9734" max="9984" width="9.140625" style="278"/>
    <col min="9985" max="9985" width="5.85546875" style="278" customWidth="1"/>
    <col min="9986" max="9986" width="32.28515625" style="278" customWidth="1"/>
    <col min="9987" max="9987" width="16.7109375" style="278" customWidth="1"/>
    <col min="9988" max="9988" width="15" style="278" customWidth="1"/>
    <col min="9989" max="9989" width="18.28515625" style="278" customWidth="1"/>
    <col min="9990" max="10240" width="9.140625" style="278"/>
    <col min="10241" max="10241" width="5.85546875" style="278" customWidth="1"/>
    <col min="10242" max="10242" width="32.28515625" style="278" customWidth="1"/>
    <col min="10243" max="10243" width="16.7109375" style="278" customWidth="1"/>
    <col min="10244" max="10244" width="15" style="278" customWidth="1"/>
    <col min="10245" max="10245" width="18.28515625" style="278" customWidth="1"/>
    <col min="10246" max="10496" width="9.140625" style="278"/>
    <col min="10497" max="10497" width="5.85546875" style="278" customWidth="1"/>
    <col min="10498" max="10498" width="32.28515625" style="278" customWidth="1"/>
    <col min="10499" max="10499" width="16.7109375" style="278" customWidth="1"/>
    <col min="10500" max="10500" width="15" style="278" customWidth="1"/>
    <col min="10501" max="10501" width="18.28515625" style="278" customWidth="1"/>
    <col min="10502" max="10752" width="9.140625" style="278"/>
    <col min="10753" max="10753" width="5.85546875" style="278" customWidth="1"/>
    <col min="10754" max="10754" width="32.28515625" style="278" customWidth="1"/>
    <col min="10755" max="10755" width="16.7109375" style="278" customWidth="1"/>
    <col min="10756" max="10756" width="15" style="278" customWidth="1"/>
    <col min="10757" max="10757" width="18.28515625" style="278" customWidth="1"/>
    <col min="10758" max="11008" width="9.140625" style="278"/>
    <col min="11009" max="11009" width="5.85546875" style="278" customWidth="1"/>
    <col min="11010" max="11010" width="32.28515625" style="278" customWidth="1"/>
    <col min="11011" max="11011" width="16.7109375" style="278" customWidth="1"/>
    <col min="11012" max="11012" width="15" style="278" customWidth="1"/>
    <col min="11013" max="11013" width="18.28515625" style="278" customWidth="1"/>
    <col min="11014" max="11264" width="9.140625" style="278"/>
    <col min="11265" max="11265" width="5.85546875" style="278" customWidth="1"/>
    <col min="11266" max="11266" width="32.28515625" style="278" customWidth="1"/>
    <col min="11267" max="11267" width="16.7109375" style="278" customWidth="1"/>
    <col min="11268" max="11268" width="15" style="278" customWidth="1"/>
    <col min="11269" max="11269" width="18.28515625" style="278" customWidth="1"/>
    <col min="11270" max="11520" width="9.140625" style="278"/>
    <col min="11521" max="11521" width="5.85546875" style="278" customWidth="1"/>
    <col min="11522" max="11522" width="32.28515625" style="278" customWidth="1"/>
    <col min="11523" max="11523" width="16.7109375" style="278" customWidth="1"/>
    <col min="11524" max="11524" width="15" style="278" customWidth="1"/>
    <col min="11525" max="11525" width="18.28515625" style="278" customWidth="1"/>
    <col min="11526" max="11776" width="9.140625" style="278"/>
    <col min="11777" max="11777" width="5.85546875" style="278" customWidth="1"/>
    <col min="11778" max="11778" width="32.28515625" style="278" customWidth="1"/>
    <col min="11779" max="11779" width="16.7109375" style="278" customWidth="1"/>
    <col min="11780" max="11780" width="15" style="278" customWidth="1"/>
    <col min="11781" max="11781" width="18.28515625" style="278" customWidth="1"/>
    <col min="11782" max="12032" width="9.140625" style="278"/>
    <col min="12033" max="12033" width="5.85546875" style="278" customWidth="1"/>
    <col min="12034" max="12034" width="32.28515625" style="278" customWidth="1"/>
    <col min="12035" max="12035" width="16.7109375" style="278" customWidth="1"/>
    <col min="12036" max="12036" width="15" style="278" customWidth="1"/>
    <col min="12037" max="12037" width="18.28515625" style="278" customWidth="1"/>
    <col min="12038" max="12288" width="9.140625" style="278"/>
    <col min="12289" max="12289" width="5.85546875" style="278" customWidth="1"/>
    <col min="12290" max="12290" width="32.28515625" style="278" customWidth="1"/>
    <col min="12291" max="12291" width="16.7109375" style="278" customWidth="1"/>
    <col min="12292" max="12292" width="15" style="278" customWidth="1"/>
    <col min="12293" max="12293" width="18.28515625" style="278" customWidth="1"/>
    <col min="12294" max="12544" width="9.140625" style="278"/>
    <col min="12545" max="12545" width="5.85546875" style="278" customWidth="1"/>
    <col min="12546" max="12546" width="32.28515625" style="278" customWidth="1"/>
    <col min="12547" max="12547" width="16.7109375" style="278" customWidth="1"/>
    <col min="12548" max="12548" width="15" style="278" customWidth="1"/>
    <col min="12549" max="12549" width="18.28515625" style="278" customWidth="1"/>
    <col min="12550" max="12800" width="9.140625" style="278"/>
    <col min="12801" max="12801" width="5.85546875" style="278" customWidth="1"/>
    <col min="12802" max="12802" width="32.28515625" style="278" customWidth="1"/>
    <col min="12803" max="12803" width="16.7109375" style="278" customWidth="1"/>
    <col min="12804" max="12804" width="15" style="278" customWidth="1"/>
    <col min="12805" max="12805" width="18.28515625" style="278" customWidth="1"/>
    <col min="12806" max="13056" width="9.140625" style="278"/>
    <col min="13057" max="13057" width="5.85546875" style="278" customWidth="1"/>
    <col min="13058" max="13058" width="32.28515625" style="278" customWidth="1"/>
    <col min="13059" max="13059" width="16.7109375" style="278" customWidth="1"/>
    <col min="13060" max="13060" width="15" style="278" customWidth="1"/>
    <col min="13061" max="13061" width="18.28515625" style="278" customWidth="1"/>
    <col min="13062" max="13312" width="9.140625" style="278"/>
    <col min="13313" max="13313" width="5.85546875" style="278" customWidth="1"/>
    <col min="13314" max="13314" width="32.28515625" style="278" customWidth="1"/>
    <col min="13315" max="13315" width="16.7109375" style="278" customWidth="1"/>
    <col min="13316" max="13316" width="15" style="278" customWidth="1"/>
    <col min="13317" max="13317" width="18.28515625" style="278" customWidth="1"/>
    <col min="13318" max="13568" width="9.140625" style="278"/>
    <col min="13569" max="13569" width="5.85546875" style="278" customWidth="1"/>
    <col min="13570" max="13570" width="32.28515625" style="278" customWidth="1"/>
    <col min="13571" max="13571" width="16.7109375" style="278" customWidth="1"/>
    <col min="13572" max="13572" width="15" style="278" customWidth="1"/>
    <col min="13573" max="13573" width="18.28515625" style="278" customWidth="1"/>
    <col min="13574" max="13824" width="9.140625" style="278"/>
    <col min="13825" max="13825" width="5.85546875" style="278" customWidth="1"/>
    <col min="13826" max="13826" width="32.28515625" style="278" customWidth="1"/>
    <col min="13827" max="13827" width="16.7109375" style="278" customWidth="1"/>
    <col min="13828" max="13828" width="15" style="278" customWidth="1"/>
    <col min="13829" max="13829" width="18.28515625" style="278" customWidth="1"/>
    <col min="13830" max="14080" width="9.140625" style="278"/>
    <col min="14081" max="14081" width="5.85546875" style="278" customWidth="1"/>
    <col min="14082" max="14082" width="32.28515625" style="278" customWidth="1"/>
    <col min="14083" max="14083" width="16.7109375" style="278" customWidth="1"/>
    <col min="14084" max="14084" width="15" style="278" customWidth="1"/>
    <col min="14085" max="14085" width="18.28515625" style="278" customWidth="1"/>
    <col min="14086" max="14336" width="9.140625" style="278"/>
    <col min="14337" max="14337" width="5.85546875" style="278" customWidth="1"/>
    <col min="14338" max="14338" width="32.28515625" style="278" customWidth="1"/>
    <col min="14339" max="14339" width="16.7109375" style="278" customWidth="1"/>
    <col min="14340" max="14340" width="15" style="278" customWidth="1"/>
    <col min="14341" max="14341" width="18.28515625" style="278" customWidth="1"/>
    <col min="14342" max="14592" width="9.140625" style="278"/>
    <col min="14593" max="14593" width="5.85546875" style="278" customWidth="1"/>
    <col min="14594" max="14594" width="32.28515625" style="278" customWidth="1"/>
    <col min="14595" max="14595" width="16.7109375" style="278" customWidth="1"/>
    <col min="14596" max="14596" width="15" style="278" customWidth="1"/>
    <col min="14597" max="14597" width="18.28515625" style="278" customWidth="1"/>
    <col min="14598" max="14848" width="9.140625" style="278"/>
    <col min="14849" max="14849" width="5.85546875" style="278" customWidth="1"/>
    <col min="14850" max="14850" width="32.28515625" style="278" customWidth="1"/>
    <col min="14851" max="14851" width="16.7109375" style="278" customWidth="1"/>
    <col min="14852" max="14852" width="15" style="278" customWidth="1"/>
    <col min="14853" max="14853" width="18.28515625" style="278" customWidth="1"/>
    <col min="14854" max="15104" width="9.140625" style="278"/>
    <col min="15105" max="15105" width="5.85546875" style="278" customWidth="1"/>
    <col min="15106" max="15106" width="32.28515625" style="278" customWidth="1"/>
    <col min="15107" max="15107" width="16.7109375" style="278" customWidth="1"/>
    <col min="15108" max="15108" width="15" style="278" customWidth="1"/>
    <col min="15109" max="15109" width="18.28515625" style="278" customWidth="1"/>
    <col min="15110" max="15360" width="9.140625" style="278"/>
    <col min="15361" max="15361" width="5.85546875" style="278" customWidth="1"/>
    <col min="15362" max="15362" width="32.28515625" style="278" customWidth="1"/>
    <col min="15363" max="15363" width="16.7109375" style="278" customWidth="1"/>
    <col min="15364" max="15364" width="15" style="278" customWidth="1"/>
    <col min="15365" max="15365" width="18.28515625" style="278" customWidth="1"/>
    <col min="15366" max="15616" width="9.140625" style="278"/>
    <col min="15617" max="15617" width="5.85546875" style="278" customWidth="1"/>
    <col min="15618" max="15618" width="32.28515625" style="278" customWidth="1"/>
    <col min="15619" max="15619" width="16.7109375" style="278" customWidth="1"/>
    <col min="15620" max="15620" width="15" style="278" customWidth="1"/>
    <col min="15621" max="15621" width="18.28515625" style="278" customWidth="1"/>
    <col min="15622" max="15872" width="9.140625" style="278"/>
    <col min="15873" max="15873" width="5.85546875" style="278" customWidth="1"/>
    <col min="15874" max="15874" width="32.28515625" style="278" customWidth="1"/>
    <col min="15875" max="15875" width="16.7109375" style="278" customWidth="1"/>
    <col min="15876" max="15876" width="15" style="278" customWidth="1"/>
    <col min="15877" max="15877" width="18.28515625" style="278" customWidth="1"/>
    <col min="15878" max="16128" width="9.140625" style="278"/>
    <col min="16129" max="16129" width="5.85546875" style="278" customWidth="1"/>
    <col min="16130" max="16130" width="32.28515625" style="278" customWidth="1"/>
    <col min="16131" max="16131" width="16.7109375" style="278" customWidth="1"/>
    <col min="16132" max="16132" width="15" style="278" customWidth="1"/>
    <col min="16133" max="16133" width="18.28515625" style="278" customWidth="1"/>
    <col min="16134" max="16384" width="9.140625" style="278"/>
  </cols>
  <sheetData>
    <row r="1" spans="1:6" ht="36.75" customHeight="1" x14ac:dyDescent="0.3">
      <c r="C1" s="347" t="s">
        <v>444</v>
      </c>
      <c r="D1" s="347"/>
      <c r="E1" s="347"/>
      <c r="F1" s="215"/>
    </row>
    <row r="2" spans="1:6" ht="15" customHeight="1" x14ac:dyDescent="0.3">
      <c r="D2" s="363"/>
      <c r="E2" s="363"/>
    </row>
    <row r="3" spans="1:6" ht="62.25" customHeight="1" x14ac:dyDescent="0.25">
      <c r="A3" s="364" t="s">
        <v>445</v>
      </c>
      <c r="B3" s="364"/>
      <c r="C3" s="364"/>
      <c r="D3" s="364"/>
      <c r="E3" s="364"/>
    </row>
    <row r="5" spans="1:6" s="279" customFormat="1" ht="18.75" customHeight="1" x14ac:dyDescent="0.25">
      <c r="A5" s="358" t="s">
        <v>160</v>
      </c>
      <c r="B5" s="358" t="s">
        <v>212</v>
      </c>
      <c r="C5" s="358" t="s">
        <v>239</v>
      </c>
      <c r="D5" s="365" t="s">
        <v>213</v>
      </c>
      <c r="E5" s="366"/>
    </row>
    <row r="6" spans="1:6" s="279" customFormat="1" ht="93" customHeight="1" x14ac:dyDescent="0.25">
      <c r="A6" s="367"/>
      <c r="B6" s="367"/>
      <c r="C6" s="367"/>
      <c r="D6" s="358" t="s">
        <v>417</v>
      </c>
      <c r="E6" s="358" t="s">
        <v>4</v>
      </c>
    </row>
    <row r="7" spans="1:6" s="279" customFormat="1" ht="18.75" customHeight="1" x14ac:dyDescent="0.25">
      <c r="A7" s="359"/>
      <c r="B7" s="359"/>
      <c r="C7" s="359"/>
      <c r="D7" s="359"/>
      <c r="E7" s="359"/>
    </row>
    <row r="8" spans="1:6" s="279" customFormat="1" ht="15.75" customHeight="1" x14ac:dyDescent="0.25">
      <c r="A8" s="298">
        <v>1</v>
      </c>
      <c r="B8" s="298">
        <v>2</v>
      </c>
      <c r="C8" s="298">
        <v>3</v>
      </c>
      <c r="D8" s="298">
        <v>4</v>
      </c>
      <c r="E8" s="298">
        <v>5</v>
      </c>
    </row>
    <row r="9" spans="1:6" s="279" customFormat="1" ht="18.75" x14ac:dyDescent="0.25">
      <c r="A9" s="298">
        <v>1</v>
      </c>
      <c r="B9" s="360" t="s">
        <v>437</v>
      </c>
      <c r="C9" s="361"/>
      <c r="D9" s="361"/>
      <c r="E9" s="362"/>
    </row>
    <row r="10" spans="1:6" ht="68.25" customHeight="1" x14ac:dyDescent="0.25">
      <c r="A10" s="299" t="s">
        <v>53</v>
      </c>
      <c r="B10" s="290" t="s">
        <v>215</v>
      </c>
      <c r="C10" s="299" t="s">
        <v>216</v>
      </c>
      <c r="D10" s="294">
        <v>28.33</v>
      </c>
      <c r="E10" s="299">
        <v>29.86</v>
      </c>
    </row>
    <row r="11" spans="1:6" ht="68.25" customHeight="1" x14ac:dyDescent="0.25">
      <c r="A11" s="314" t="s">
        <v>64</v>
      </c>
      <c r="B11" s="315" t="s">
        <v>217</v>
      </c>
      <c r="C11" s="314" t="s">
        <v>438</v>
      </c>
      <c r="D11" s="298">
        <v>28.33</v>
      </c>
      <c r="E11" s="298">
        <v>29.86</v>
      </c>
    </row>
  </sheetData>
  <mergeCells count="10">
    <mergeCell ref="D6:D7"/>
    <mergeCell ref="B9:E9"/>
    <mergeCell ref="E6:E7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76" t="s">
        <v>262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21" x14ac:dyDescent="0.25">
      <c r="A2" s="353" t="s">
        <v>160</v>
      </c>
      <c r="B2" s="353" t="s">
        <v>263</v>
      </c>
      <c r="C2" s="353" t="s">
        <v>264</v>
      </c>
      <c r="D2" s="377" t="s">
        <v>265</v>
      </c>
      <c r="E2" s="378"/>
      <c r="F2" s="353" t="s">
        <v>266</v>
      </c>
      <c r="G2" s="353" t="s">
        <v>267</v>
      </c>
      <c r="H2" s="353" t="s">
        <v>268</v>
      </c>
      <c r="I2" s="353" t="s">
        <v>269</v>
      </c>
      <c r="J2" s="377" t="s">
        <v>270</v>
      </c>
      <c r="K2" s="378"/>
      <c r="L2" s="353" t="s">
        <v>271</v>
      </c>
      <c r="M2" s="377" t="s">
        <v>272</v>
      </c>
      <c r="N2" s="378"/>
      <c r="O2" s="377" t="s">
        <v>273</v>
      </c>
      <c r="P2" s="378"/>
    </row>
    <row r="3" spans="1:21" ht="38.25" x14ac:dyDescent="0.25">
      <c r="A3" s="354"/>
      <c r="B3" s="354"/>
      <c r="C3" s="354"/>
      <c r="D3" s="84" t="s">
        <v>274</v>
      </c>
      <c r="E3" s="84" t="s">
        <v>275</v>
      </c>
      <c r="F3" s="354"/>
      <c r="G3" s="379"/>
      <c r="H3" s="379"/>
      <c r="I3" s="379"/>
      <c r="J3" s="84" t="s">
        <v>276</v>
      </c>
      <c r="K3" s="84" t="s">
        <v>277</v>
      </c>
      <c r="L3" s="379"/>
      <c r="M3" s="84" t="s">
        <v>278</v>
      </c>
      <c r="N3" s="84" t="s">
        <v>279</v>
      </c>
      <c r="O3" s="84" t="s">
        <v>280</v>
      </c>
      <c r="P3" s="84" t="s">
        <v>281</v>
      </c>
      <c r="R3" s="85" t="s">
        <v>282</v>
      </c>
      <c r="S3">
        <f>1.95*1.18</f>
        <v>2.3009999999999997</v>
      </c>
    </row>
    <row r="4" spans="1:21" x14ac:dyDescent="0.25">
      <c r="A4" s="86">
        <v>1</v>
      </c>
      <c r="B4" s="87" t="s">
        <v>283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284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285</v>
      </c>
      <c r="U5">
        <f>L13*S3/1000</f>
        <v>89.325125790789471</v>
      </c>
    </row>
    <row r="6" spans="1:21" x14ac:dyDescent="0.25">
      <c r="A6" s="80"/>
      <c r="B6" s="91" t="s">
        <v>284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286</v>
      </c>
      <c r="U6">
        <f>S3*P22/1000</f>
        <v>44.565767999999998</v>
      </c>
    </row>
    <row r="7" spans="1:21" x14ac:dyDescent="0.25">
      <c r="A7" s="80"/>
      <c r="B7" s="91" t="s">
        <v>287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288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289</v>
      </c>
      <c r="R8">
        <f>21399/365</f>
        <v>58.627397260273973</v>
      </c>
    </row>
    <row r="9" spans="1:21" x14ac:dyDescent="0.25">
      <c r="A9" s="86">
        <v>2</v>
      </c>
      <c r="B9" s="87" t="s">
        <v>290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291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292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288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293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294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283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290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288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295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283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290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288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293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71" t="s">
        <v>296</v>
      </c>
      <c r="C23" s="372"/>
      <c r="D23" s="372"/>
      <c r="E23" s="372"/>
      <c r="F23" s="372"/>
      <c r="G23" s="372"/>
      <c r="H23" s="372"/>
      <c r="I23" s="372"/>
      <c r="J23" s="373"/>
    </row>
    <row r="24" spans="1:16" x14ac:dyDescent="0.25">
      <c r="B24" s="371"/>
      <c r="C24" s="372"/>
      <c r="D24" s="372"/>
      <c r="E24" s="372"/>
      <c r="F24" s="372"/>
      <c r="G24" s="372"/>
      <c r="H24" s="372"/>
      <c r="I24" s="372"/>
      <c r="J24" s="373"/>
    </row>
    <row r="25" spans="1:16" x14ac:dyDescent="0.25">
      <c r="B25" s="47"/>
      <c r="C25" s="374" t="s">
        <v>297</v>
      </c>
      <c r="D25" s="374"/>
      <c r="E25" s="374" t="s">
        <v>298</v>
      </c>
      <c r="F25" s="374"/>
      <c r="G25" s="374" t="s">
        <v>299</v>
      </c>
      <c r="H25" s="374"/>
      <c r="I25" s="29"/>
      <c r="J25" s="104"/>
    </row>
    <row r="26" spans="1:16" x14ac:dyDescent="0.25">
      <c r="B26" s="47"/>
      <c r="C26" s="369">
        <v>246</v>
      </c>
      <c r="D26" s="369"/>
      <c r="E26" s="369">
        <v>306</v>
      </c>
      <c r="F26" s="369"/>
      <c r="G26" s="369">
        <v>70</v>
      </c>
      <c r="H26" s="369"/>
      <c r="I26" s="29"/>
      <c r="J26" s="104"/>
    </row>
    <row r="27" spans="1:16" x14ac:dyDescent="0.25">
      <c r="B27" s="47"/>
      <c r="C27" s="370">
        <v>11.69</v>
      </c>
      <c r="D27" s="370"/>
      <c r="E27" s="370">
        <v>0</v>
      </c>
      <c r="F27" s="370"/>
      <c r="G27" s="370">
        <v>0</v>
      </c>
      <c r="H27" s="370"/>
      <c r="I27" s="29"/>
      <c r="J27" s="104"/>
    </row>
    <row r="28" spans="1:16" x14ac:dyDescent="0.25">
      <c r="B28" s="47"/>
      <c r="C28" s="375">
        <v>3.06</v>
      </c>
      <c r="D28" s="375"/>
      <c r="E28" s="375">
        <v>0</v>
      </c>
      <c r="F28" s="375"/>
      <c r="G28" s="375">
        <v>0</v>
      </c>
      <c r="H28" s="375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68">
        <f>C28+E28+G28</f>
        <v>3.06</v>
      </c>
      <c r="H29" s="368"/>
      <c r="I29" s="50"/>
      <c r="J29" s="106"/>
    </row>
  </sheetData>
  <mergeCells count="27"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  <mergeCell ref="B23:J24"/>
    <mergeCell ref="C25:D25"/>
    <mergeCell ref="E25:F25"/>
    <mergeCell ref="G25:H25"/>
    <mergeCell ref="C28:D28"/>
    <mergeCell ref="E28:F28"/>
    <mergeCell ref="G28:H28"/>
    <mergeCell ref="G29:H29"/>
    <mergeCell ref="C26:D26"/>
    <mergeCell ref="E26:F26"/>
    <mergeCell ref="G26:H26"/>
    <mergeCell ref="C27:D27"/>
    <mergeCell ref="E27:F27"/>
    <mergeCell ref="G27:H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311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333</v>
      </c>
    </row>
    <row r="5" spans="1:14" ht="19.5" thickBot="1" x14ac:dyDescent="0.3">
      <c r="A5" s="142"/>
    </row>
    <row r="6" spans="1:14" x14ac:dyDescent="0.25">
      <c r="A6" s="382" t="s">
        <v>160</v>
      </c>
      <c r="B6" s="382" t="s">
        <v>312</v>
      </c>
      <c r="C6" s="387" t="s">
        <v>313</v>
      </c>
      <c r="D6" s="387" t="s">
        <v>314</v>
      </c>
      <c r="E6" s="382" t="s">
        <v>315</v>
      </c>
      <c r="F6" s="382" t="s">
        <v>316</v>
      </c>
      <c r="G6" s="382" t="s">
        <v>317</v>
      </c>
      <c r="H6" s="382" t="s">
        <v>318</v>
      </c>
      <c r="I6" s="382" t="s">
        <v>319</v>
      </c>
      <c r="J6" s="382" t="s">
        <v>320</v>
      </c>
      <c r="K6" s="382" t="s">
        <v>321</v>
      </c>
      <c r="L6" s="382" t="s">
        <v>322</v>
      </c>
      <c r="M6" s="382" t="s">
        <v>323</v>
      </c>
      <c r="N6" s="382" t="s">
        <v>324</v>
      </c>
    </row>
    <row r="7" spans="1:14" ht="15.75" thickBot="1" x14ac:dyDescent="0.3">
      <c r="A7" s="383"/>
      <c r="B7" s="383"/>
      <c r="C7" s="388"/>
      <c r="D7" s="388"/>
      <c r="E7" s="383"/>
      <c r="F7" s="383"/>
      <c r="G7" s="383"/>
      <c r="H7" s="383"/>
      <c r="I7" s="383"/>
      <c r="J7" s="383"/>
      <c r="K7" s="383"/>
      <c r="L7" s="383"/>
      <c r="M7" s="383"/>
      <c r="N7" s="383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84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6"/>
    </row>
    <row r="10" spans="1:14" ht="16.5" thickBot="1" x14ac:dyDescent="0.3">
      <c r="A10" s="143">
        <v>1</v>
      </c>
      <c r="B10" s="144" t="s">
        <v>325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80">
        <f>(F10+H10)*60%</f>
        <v>15288.16275</v>
      </c>
      <c r="J10" s="381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326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80">
        <f t="shared" ref="I11:I16" si="3">(F11+H11)*60%</f>
        <v>13249.74375</v>
      </c>
      <c r="J11" s="381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327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80">
        <f t="shared" si="3"/>
        <v>13249.74375</v>
      </c>
      <c r="J12" s="381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328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80">
        <f t="shared" si="3"/>
        <v>9104.9467499999992</v>
      </c>
      <c r="J13" s="381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332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80">
        <f t="shared" si="3"/>
        <v>7474.21425</v>
      </c>
      <c r="J14" s="381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329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80">
        <f t="shared" si="3"/>
        <v>4620.4222499999996</v>
      </c>
      <c r="J15" s="381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330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80">
        <f t="shared" si="3"/>
        <v>4620.4222499999996</v>
      </c>
      <c r="J16" s="381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331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84"/>
      <c r="J17" s="386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90" t="s">
        <v>334</v>
      </c>
      <c r="B1" s="390"/>
      <c r="C1" s="390"/>
      <c r="D1" s="390"/>
      <c r="E1" s="390"/>
    </row>
    <row r="2" spans="1:5" ht="15.75" hidden="1" x14ac:dyDescent="0.25">
      <c r="A2" s="390" t="s">
        <v>335</v>
      </c>
      <c r="B2" s="390"/>
      <c r="C2" s="390"/>
      <c r="D2" s="390"/>
      <c r="E2" s="390"/>
    </row>
    <row r="3" spans="1:5" ht="15.75" hidden="1" x14ac:dyDescent="0.25">
      <c r="A3" s="390"/>
      <c r="B3" s="390"/>
      <c r="C3" s="390"/>
      <c r="D3" s="390"/>
      <c r="E3" s="390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336</v>
      </c>
      <c r="D5" s="157" t="s">
        <v>337</v>
      </c>
      <c r="E5" s="158" t="s">
        <v>338</v>
      </c>
    </row>
    <row r="6" spans="1:5" s="159" customFormat="1" ht="25.5" hidden="1" x14ac:dyDescent="0.2">
      <c r="A6" s="160">
        <v>1</v>
      </c>
      <c r="B6" s="161" t="s">
        <v>339</v>
      </c>
      <c r="C6" s="162"/>
      <c r="D6" s="162"/>
      <c r="E6" s="163"/>
    </row>
    <row r="7" spans="1:5" hidden="1" x14ac:dyDescent="0.25">
      <c r="A7" s="164" t="s">
        <v>340</v>
      </c>
      <c r="B7" s="56" t="s">
        <v>341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342</v>
      </c>
      <c r="B8" s="56" t="s">
        <v>343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344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345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91" t="s">
        <v>346</v>
      </c>
      <c r="B12" s="391"/>
      <c r="C12" s="391"/>
      <c r="D12" s="391"/>
      <c r="E12" s="391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92" t="s">
        <v>347</v>
      </c>
      <c r="B15" s="392"/>
      <c r="C15" s="393" t="s">
        <v>348</v>
      </c>
      <c r="D15" s="393"/>
      <c r="E15" s="172" t="s">
        <v>349</v>
      </c>
    </row>
    <row r="16" spans="1:5" hidden="1" x14ac:dyDescent="0.25">
      <c r="C16" s="389" t="s">
        <v>350</v>
      </c>
      <c r="D16" s="389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90" t="s">
        <v>334</v>
      </c>
      <c r="B23" s="390"/>
      <c r="C23" s="390"/>
      <c r="D23" s="390"/>
      <c r="E23" s="390"/>
    </row>
    <row r="24" spans="1:6" ht="15.75" hidden="1" x14ac:dyDescent="0.25">
      <c r="A24" s="390" t="s">
        <v>351</v>
      </c>
      <c r="B24" s="390"/>
      <c r="C24" s="390"/>
      <c r="D24" s="390"/>
      <c r="E24" s="390"/>
    </row>
    <row r="25" spans="1:6" ht="15.75" hidden="1" x14ac:dyDescent="0.25">
      <c r="A25" s="390"/>
      <c r="B25" s="390"/>
      <c r="C25" s="390"/>
      <c r="D25" s="390"/>
      <c r="E25" s="390"/>
    </row>
    <row r="26" spans="1:6" ht="15.75" hidden="1" thickBot="1" x14ac:dyDescent="0.3"/>
    <row r="27" spans="1:6" ht="38.25" hidden="1" x14ac:dyDescent="0.25">
      <c r="A27" s="154"/>
      <c r="B27" s="155"/>
      <c r="C27" s="156" t="s">
        <v>336</v>
      </c>
      <c r="D27" s="157" t="s">
        <v>337</v>
      </c>
      <c r="E27" s="158" t="s">
        <v>338</v>
      </c>
    </row>
    <row r="28" spans="1:6" ht="25.5" hidden="1" x14ac:dyDescent="0.25">
      <c r="A28" s="160">
        <v>1</v>
      </c>
      <c r="B28" s="161" t="s">
        <v>339</v>
      </c>
      <c r="C28" s="162"/>
      <c r="D28" s="162"/>
      <c r="E28" s="163"/>
    </row>
    <row r="29" spans="1:6" hidden="1" x14ac:dyDescent="0.25">
      <c r="A29" s="164" t="s">
        <v>340</v>
      </c>
      <c r="B29" s="56" t="s">
        <v>341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342</v>
      </c>
      <c r="B30" s="56" t="s">
        <v>343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344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345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91" t="s">
        <v>346</v>
      </c>
      <c r="B34" s="391"/>
      <c r="C34" s="391"/>
      <c r="D34" s="391"/>
      <c r="E34" s="391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92" t="s">
        <v>347</v>
      </c>
      <c r="B37" s="392"/>
      <c r="C37" s="393" t="s">
        <v>348</v>
      </c>
      <c r="D37" s="393"/>
      <c r="E37" s="172" t="s">
        <v>352</v>
      </c>
    </row>
    <row r="38" spans="1:5" hidden="1" x14ac:dyDescent="0.25">
      <c r="C38" s="389" t="s">
        <v>350</v>
      </c>
      <c r="D38" s="389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90" t="s">
        <v>334</v>
      </c>
      <c r="B49" s="390"/>
      <c r="C49" s="390"/>
      <c r="D49" s="390"/>
      <c r="E49" s="390"/>
    </row>
    <row r="50" spans="1:5" ht="15.75" x14ac:dyDescent="0.25">
      <c r="A50" s="390" t="s">
        <v>351</v>
      </c>
      <c r="B50" s="390"/>
      <c r="C50" s="390"/>
      <c r="D50" s="390"/>
      <c r="E50" s="390"/>
    </row>
    <row r="51" spans="1:5" ht="15.75" x14ac:dyDescent="0.25">
      <c r="A51" s="390"/>
      <c r="B51" s="390"/>
      <c r="C51" s="390"/>
      <c r="D51" s="390"/>
      <c r="E51" s="390"/>
    </row>
    <row r="52" spans="1:5" ht="15.75" thickBot="1" x14ac:dyDescent="0.3"/>
    <row r="53" spans="1:5" ht="38.25" x14ac:dyDescent="0.25">
      <c r="A53" s="154"/>
      <c r="B53" s="155"/>
      <c r="C53" s="156" t="s">
        <v>336</v>
      </c>
      <c r="D53" s="157" t="s">
        <v>337</v>
      </c>
      <c r="E53" s="158" t="s">
        <v>338</v>
      </c>
    </row>
    <row r="54" spans="1:5" ht="25.5" x14ac:dyDescent="0.25">
      <c r="A54" s="160">
        <v>1</v>
      </c>
      <c r="B54" s="161" t="s">
        <v>339</v>
      </c>
      <c r="C54" s="162"/>
      <c r="D54" s="162"/>
      <c r="E54" s="163"/>
    </row>
    <row r="55" spans="1:5" x14ac:dyDescent="0.25">
      <c r="A55" s="164" t="s">
        <v>340</v>
      </c>
      <c r="B55" s="56" t="s">
        <v>341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342</v>
      </c>
      <c r="B56" s="56" t="s">
        <v>343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344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345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91" t="s">
        <v>346</v>
      </c>
      <c r="B60" s="391"/>
      <c r="C60" s="391"/>
      <c r="D60" s="391"/>
      <c r="E60" s="391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92"/>
      <c r="B63" s="392"/>
      <c r="C63" s="393"/>
      <c r="D63" s="393"/>
      <c r="E63" s="172"/>
    </row>
    <row r="64" spans="1:5" x14ac:dyDescent="0.25">
      <c r="C64" s="389"/>
      <c r="D64" s="389"/>
    </row>
  </sheetData>
  <mergeCells count="21"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  <mergeCell ref="C64:D64"/>
    <mergeCell ref="C38:D38"/>
    <mergeCell ref="A49:E49"/>
    <mergeCell ref="A50:E50"/>
    <mergeCell ref="A51:E51"/>
    <mergeCell ref="A60:E60"/>
    <mergeCell ref="A63:B63"/>
    <mergeCell ref="C63:D6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2" sqref="E12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0"/>
      <c r="B1" s="210"/>
      <c r="C1" s="210"/>
      <c r="D1" s="210"/>
    </row>
    <row r="2" spans="1:8" ht="37.5" customHeight="1" x14ac:dyDescent="0.3">
      <c r="A2" s="211"/>
      <c r="B2" s="211"/>
      <c r="C2" s="345" t="s">
        <v>447</v>
      </c>
      <c r="D2" s="345"/>
      <c r="E2" s="345"/>
    </row>
    <row r="3" spans="1:8" ht="18.75" x14ac:dyDescent="0.3">
      <c r="A3" s="292"/>
      <c r="B3" s="292"/>
      <c r="C3" s="292"/>
      <c r="D3" s="292"/>
      <c r="E3" s="293"/>
    </row>
    <row r="4" spans="1:8" ht="77.25" customHeight="1" x14ac:dyDescent="0.3">
      <c r="A4" s="345" t="s">
        <v>446</v>
      </c>
      <c r="B4" s="345"/>
      <c r="C4" s="345"/>
      <c r="D4" s="345"/>
      <c r="E4" s="345"/>
      <c r="F4" s="182"/>
    </row>
    <row r="5" spans="1:8" ht="18.75" x14ac:dyDescent="0.3">
      <c r="A5" s="212"/>
      <c r="B5" s="212"/>
      <c r="C5" s="212"/>
      <c r="D5" s="212"/>
      <c r="E5" s="212"/>
      <c r="F5" s="183"/>
      <c r="G5" s="183"/>
      <c r="H5" s="183"/>
    </row>
    <row r="6" spans="1:8" ht="15.75" x14ac:dyDescent="0.25">
      <c r="A6" s="336" t="s">
        <v>160</v>
      </c>
      <c r="B6" s="336" t="s">
        <v>233</v>
      </c>
      <c r="C6" s="394" t="s">
        <v>383</v>
      </c>
      <c r="D6" s="394"/>
      <c r="E6" s="394"/>
    </row>
    <row r="7" spans="1:8" ht="63" x14ac:dyDescent="0.25">
      <c r="A7" s="338"/>
      <c r="B7" s="338"/>
      <c r="C7" s="185" t="s">
        <v>234</v>
      </c>
      <c r="D7" s="185" t="s">
        <v>220</v>
      </c>
      <c r="E7" s="291" t="s">
        <v>221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 t="s">
        <v>214</v>
      </c>
      <c r="B9" s="5" t="s">
        <v>235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3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 t="s">
        <v>112</v>
      </c>
      <c r="B13" s="213" t="s">
        <v>236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 t="s">
        <v>228</v>
      </c>
      <c r="B14" s="213" t="s">
        <v>384</v>
      </c>
      <c r="C14" s="189">
        <v>0</v>
      </c>
      <c r="D14" s="189">
        <v>0</v>
      </c>
      <c r="E14" s="189">
        <f t="shared" si="0"/>
        <v>0</v>
      </c>
    </row>
    <row r="15" spans="1:8" ht="15.75" x14ac:dyDescent="0.25">
      <c r="A15" s="185" t="s">
        <v>120</v>
      </c>
      <c r="B15" s="5" t="s">
        <v>129</v>
      </c>
      <c r="C15" s="189">
        <f>C9+C10+C11+C12+C13+C14</f>
        <v>0</v>
      </c>
      <c r="D15" s="189">
        <f>D9+D10+D11+D12+D13+D14</f>
        <v>0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26" t="s">
        <v>144</v>
      </c>
      <c r="B1" s="327"/>
      <c r="C1" s="327"/>
      <c r="D1" s="327"/>
      <c r="E1" s="327"/>
      <c r="F1" s="327"/>
      <c r="G1" s="327"/>
      <c r="H1" s="327"/>
      <c r="I1" s="27"/>
      <c r="J1" s="27"/>
      <c r="K1" s="27"/>
      <c r="L1" s="27"/>
      <c r="M1" s="28"/>
    </row>
    <row r="2" spans="1:23" x14ac:dyDescent="0.25">
      <c r="A2" s="328"/>
      <c r="B2" s="329"/>
      <c r="C2" s="329"/>
      <c r="D2" s="329"/>
      <c r="E2" s="329"/>
      <c r="F2" s="329"/>
      <c r="G2" s="329"/>
      <c r="H2" s="329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32" t="s">
        <v>177</v>
      </c>
      <c r="B1" s="332"/>
      <c r="C1" s="332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30" t="s">
        <v>176</v>
      </c>
      <c r="B21" s="331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33" t="s">
        <v>441</v>
      </c>
      <c r="D1" s="333"/>
      <c r="E1" s="333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34" t="s">
        <v>354</v>
      </c>
      <c r="B3" s="334"/>
      <c r="C3" s="334"/>
      <c r="D3" s="334"/>
      <c r="E3" s="334"/>
      <c r="F3" s="182"/>
    </row>
    <row r="4" spans="1:8" ht="57" customHeight="1" x14ac:dyDescent="0.3">
      <c r="A4" s="335" t="s">
        <v>440</v>
      </c>
      <c r="B4" s="335"/>
      <c r="C4" s="335"/>
      <c r="D4" s="335"/>
      <c r="E4" s="335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36" t="s">
        <v>160</v>
      </c>
      <c r="B6" s="336" t="s">
        <v>238</v>
      </c>
      <c r="C6" s="336" t="s">
        <v>239</v>
      </c>
      <c r="D6" s="339" t="s">
        <v>414</v>
      </c>
      <c r="E6" s="340"/>
    </row>
    <row r="7" spans="1:8" ht="18.600000000000001" customHeight="1" x14ac:dyDescent="0.25">
      <c r="A7" s="337"/>
      <c r="B7" s="337"/>
      <c r="C7" s="337"/>
      <c r="D7" s="336" t="s">
        <v>356</v>
      </c>
      <c r="E7" s="336" t="s">
        <v>357</v>
      </c>
    </row>
    <row r="8" spans="1:8" ht="18.600000000000001" customHeight="1" x14ac:dyDescent="0.25">
      <c r="A8" s="338"/>
      <c r="B8" s="338"/>
      <c r="C8" s="338"/>
      <c r="D8" s="338"/>
      <c r="E8" s="338"/>
    </row>
    <row r="9" spans="1:8" x14ac:dyDescent="0.25">
      <c r="A9" s="297">
        <v>1</v>
      </c>
      <c r="B9" s="297">
        <v>2</v>
      </c>
      <c r="C9" s="297">
        <v>3</v>
      </c>
      <c r="D9" s="297">
        <v>4</v>
      </c>
      <c r="E9" s="297">
        <v>5</v>
      </c>
    </row>
    <row r="10" spans="1:8" ht="31.5" x14ac:dyDescent="0.25">
      <c r="A10" s="297">
        <v>1</v>
      </c>
      <c r="B10" s="186" t="s">
        <v>426</v>
      </c>
      <c r="C10" s="297" t="s">
        <v>245</v>
      </c>
      <c r="D10" s="187">
        <v>5.0830000000000002</v>
      </c>
      <c r="E10" s="187">
        <f>D10</f>
        <v>5.0830000000000002</v>
      </c>
    </row>
    <row r="11" spans="1:8" ht="31.5" x14ac:dyDescent="0.25">
      <c r="A11" s="297">
        <v>2</v>
      </c>
      <c r="B11" s="186" t="s">
        <v>418</v>
      </c>
      <c r="C11" s="297" t="s">
        <v>358</v>
      </c>
      <c r="D11" s="187">
        <v>0</v>
      </c>
      <c r="E11" s="187">
        <f>D11</f>
        <v>0</v>
      </c>
    </row>
    <row r="12" spans="1:8" x14ac:dyDescent="0.25">
      <c r="A12" s="297">
        <v>3</v>
      </c>
      <c r="B12" s="186" t="s">
        <v>419</v>
      </c>
      <c r="C12" s="297" t="s">
        <v>358</v>
      </c>
      <c r="D12" s="187">
        <v>0</v>
      </c>
      <c r="E12" s="187">
        <f>D12</f>
        <v>0</v>
      </c>
    </row>
    <row r="13" spans="1:8" ht="31.5" x14ac:dyDescent="0.25">
      <c r="A13" s="297">
        <v>4</v>
      </c>
      <c r="B13" s="188" t="s">
        <v>420</v>
      </c>
      <c r="C13" s="297" t="s">
        <v>359</v>
      </c>
      <c r="D13" s="312">
        <f>D14+D15+D16+D18</f>
        <v>91.804999999999993</v>
      </c>
      <c r="E13" s="312">
        <f>E14+E15+E16+E18</f>
        <v>91.804999999999993</v>
      </c>
    </row>
    <row r="14" spans="1:8" x14ac:dyDescent="0.25">
      <c r="A14" s="297">
        <v>5</v>
      </c>
      <c r="B14" s="188" t="s">
        <v>421</v>
      </c>
      <c r="C14" s="297" t="s">
        <v>359</v>
      </c>
      <c r="D14" s="312">
        <v>86.992999999999995</v>
      </c>
      <c r="E14" s="312">
        <f t="shared" ref="E14:E18" si="0">D14</f>
        <v>86.992999999999995</v>
      </c>
    </row>
    <row r="15" spans="1:8" x14ac:dyDescent="0.25">
      <c r="A15" s="297">
        <v>6</v>
      </c>
      <c r="B15" s="188" t="s">
        <v>439</v>
      </c>
      <c r="C15" s="297" t="s">
        <v>359</v>
      </c>
      <c r="D15" s="312">
        <v>3.8159999999999998</v>
      </c>
      <c r="E15" s="312">
        <f t="shared" si="0"/>
        <v>3.8159999999999998</v>
      </c>
    </row>
    <row r="16" spans="1:8" x14ac:dyDescent="0.25">
      <c r="A16" s="297">
        <v>7</v>
      </c>
      <c r="B16" s="188" t="s">
        <v>422</v>
      </c>
      <c r="C16" s="297" t="s">
        <v>359</v>
      </c>
      <c r="D16" s="312">
        <f>0.038+0.958</f>
        <v>0.996</v>
      </c>
      <c r="E16" s="312">
        <f t="shared" si="0"/>
        <v>0.996</v>
      </c>
    </row>
    <row r="17" spans="1:5" ht="31.5" hidden="1" x14ac:dyDescent="0.25">
      <c r="A17" s="297">
        <v>8</v>
      </c>
      <c r="B17" s="188" t="s">
        <v>423</v>
      </c>
      <c r="C17" s="297" t="s">
        <v>359</v>
      </c>
      <c r="D17" s="312">
        <v>6500</v>
      </c>
      <c r="E17" s="312">
        <f t="shared" si="0"/>
        <v>6500</v>
      </c>
    </row>
    <row r="18" spans="1:5" ht="31.5" x14ac:dyDescent="0.25">
      <c r="A18" s="297">
        <v>9</v>
      </c>
      <c r="B18" s="188" t="s">
        <v>424</v>
      </c>
      <c r="C18" s="297"/>
      <c r="D18" s="190">
        <v>0</v>
      </c>
      <c r="E18" s="187">
        <f t="shared" si="0"/>
        <v>0</v>
      </c>
    </row>
    <row r="19" spans="1:5" x14ac:dyDescent="0.25">
      <c r="A19" s="297">
        <v>10</v>
      </c>
      <c r="B19" s="191" t="s">
        <v>360</v>
      </c>
      <c r="C19" s="192" t="s">
        <v>361</v>
      </c>
      <c r="D19" s="193">
        <v>0</v>
      </c>
      <c r="E19" s="193">
        <v>0</v>
      </c>
    </row>
    <row r="20" spans="1:5" ht="63" hidden="1" x14ac:dyDescent="0.25">
      <c r="A20" s="297">
        <v>11</v>
      </c>
      <c r="B20" s="191" t="s">
        <v>362</v>
      </c>
      <c r="C20" s="192" t="s">
        <v>363</v>
      </c>
      <c r="D20" s="190"/>
      <c r="E20" s="187"/>
    </row>
    <row r="21" spans="1:5" ht="15.75" hidden="1" customHeight="1" x14ac:dyDescent="0.25">
      <c r="A21" s="297" t="s">
        <v>204</v>
      </c>
      <c r="B21" s="191" t="s">
        <v>425</v>
      </c>
      <c r="C21" s="192" t="s">
        <v>363</v>
      </c>
      <c r="D21" s="190">
        <v>0</v>
      </c>
      <c r="E21" s="187">
        <v>0</v>
      </c>
    </row>
    <row r="22" spans="1:5" hidden="1" x14ac:dyDescent="0.25">
      <c r="A22" s="297" t="s">
        <v>205</v>
      </c>
      <c r="B22" s="191" t="s">
        <v>427</v>
      </c>
      <c r="C22" s="192" t="s">
        <v>363</v>
      </c>
      <c r="D22" s="190">
        <v>0</v>
      </c>
      <c r="E22" s="187">
        <v>0</v>
      </c>
    </row>
    <row r="23" spans="1:5" ht="31.5" hidden="1" x14ac:dyDescent="0.25">
      <c r="A23" s="297">
        <v>13</v>
      </c>
      <c r="B23" s="191" t="s">
        <v>415</v>
      </c>
      <c r="C23" s="191" t="s">
        <v>364</v>
      </c>
      <c r="D23" s="187">
        <v>0</v>
      </c>
      <c r="E23" s="187">
        <v>0</v>
      </c>
    </row>
    <row r="24" spans="1:5" x14ac:dyDescent="0.25">
      <c r="A24" s="194">
        <v>12</v>
      </c>
      <c r="B24" s="195" t="s">
        <v>247</v>
      </c>
      <c r="C24" s="194" t="s">
        <v>240</v>
      </c>
      <c r="D24" s="190">
        <v>105.6</v>
      </c>
      <c r="E24" s="190">
        <v>105.6</v>
      </c>
    </row>
    <row r="25" spans="1:5" ht="31.5" hidden="1" x14ac:dyDescent="0.25">
      <c r="A25" s="297">
        <v>13</v>
      </c>
      <c r="B25" s="188" t="s">
        <v>365</v>
      </c>
      <c r="C25" s="188"/>
      <c r="D25" s="187"/>
      <c r="E25" s="187"/>
    </row>
    <row r="26" spans="1:5" ht="15.75" hidden="1" customHeight="1" outlineLevel="1" x14ac:dyDescent="0.25">
      <c r="A26" s="297" t="s">
        <v>428</v>
      </c>
      <c r="B26" s="188" t="s">
        <v>366</v>
      </c>
      <c r="C26" s="297" t="s">
        <v>240</v>
      </c>
      <c r="D26" s="187">
        <v>107.3</v>
      </c>
      <c r="E26" s="187">
        <f>D26</f>
        <v>107.3</v>
      </c>
    </row>
    <row r="27" spans="1:5" ht="15.75" hidden="1" customHeight="1" outlineLevel="1" x14ac:dyDescent="0.25">
      <c r="A27" s="297" t="s">
        <v>367</v>
      </c>
      <c r="B27" s="188" t="s">
        <v>368</v>
      </c>
      <c r="C27" s="297" t="s">
        <v>240</v>
      </c>
      <c r="D27" s="187">
        <v>0</v>
      </c>
      <c r="E27" s="187">
        <f>D27</f>
        <v>0</v>
      </c>
    </row>
    <row r="28" spans="1:5" hidden="1" collapsed="1" x14ac:dyDescent="0.25">
      <c r="A28" s="297" t="s">
        <v>369</v>
      </c>
      <c r="B28" s="188" t="s">
        <v>370</v>
      </c>
      <c r="C28" s="297" t="s">
        <v>240</v>
      </c>
      <c r="D28" s="187">
        <v>0</v>
      </c>
      <c r="E28" s="187">
        <f>D28</f>
        <v>0</v>
      </c>
    </row>
    <row r="29" spans="1:5" ht="15.75" hidden="1" customHeight="1" outlineLevel="1" x14ac:dyDescent="0.25">
      <c r="A29" s="297" t="s">
        <v>429</v>
      </c>
      <c r="B29" s="188" t="s">
        <v>371</v>
      </c>
      <c r="C29" s="297" t="s">
        <v>240</v>
      </c>
      <c r="D29" s="187">
        <v>103</v>
      </c>
      <c r="E29" s="187">
        <f>D29</f>
        <v>103</v>
      </c>
    </row>
    <row r="30" spans="1:5" hidden="1" collapsed="1" x14ac:dyDescent="0.25">
      <c r="A30" s="297" t="s">
        <v>372</v>
      </c>
      <c r="B30" s="188" t="s">
        <v>373</v>
      </c>
      <c r="C30" s="297" t="s">
        <v>240</v>
      </c>
      <c r="D30" s="196">
        <v>0</v>
      </c>
      <c r="E30" s="196">
        <f>D30</f>
        <v>0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3.42578125" style="198" customWidth="1"/>
    <col min="4" max="4" width="13.140625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t="15.75" hidden="1" customHeight="1" x14ac:dyDescent="0.25"/>
    <row r="2" spans="1:7" ht="38.25" customHeight="1" x14ac:dyDescent="0.3">
      <c r="B2" s="199"/>
      <c r="C2" s="341" t="s">
        <v>442</v>
      </c>
      <c r="D2" s="341"/>
      <c r="E2" s="341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42" t="s">
        <v>374</v>
      </c>
      <c r="B4" s="342"/>
      <c r="C4" s="342"/>
      <c r="D4" s="342"/>
      <c r="E4" s="342"/>
      <c r="G4" s="182"/>
    </row>
    <row r="5" spans="1:7" ht="60" customHeight="1" x14ac:dyDescent="0.3">
      <c r="A5" s="335" t="s">
        <v>440</v>
      </c>
      <c r="B5" s="335"/>
      <c r="C5" s="335"/>
      <c r="D5" s="335"/>
      <c r="E5" s="335"/>
    </row>
    <row r="6" spans="1:7" ht="16.5" customHeight="1" x14ac:dyDescent="0.25">
      <c r="E6" s="202" t="s">
        <v>218</v>
      </c>
    </row>
    <row r="7" spans="1:7" ht="17.25" customHeight="1" x14ac:dyDescent="0.25">
      <c r="A7" s="343" t="s">
        <v>160</v>
      </c>
      <c r="B7" s="343" t="s">
        <v>1</v>
      </c>
      <c r="C7" s="343" t="s">
        <v>416</v>
      </c>
      <c r="D7" s="343"/>
      <c r="E7" s="343"/>
    </row>
    <row r="8" spans="1:7" ht="67.5" customHeight="1" x14ac:dyDescent="0.25">
      <c r="A8" s="343"/>
      <c r="B8" s="343"/>
      <c r="C8" s="203" t="s">
        <v>219</v>
      </c>
      <c r="D8" s="203" t="s">
        <v>220</v>
      </c>
      <c r="E8" s="295" t="s">
        <v>221</v>
      </c>
    </row>
    <row r="9" spans="1:7" x14ac:dyDescent="0.25">
      <c r="A9" s="295">
        <v>1</v>
      </c>
      <c r="B9" s="295">
        <v>2</v>
      </c>
      <c r="C9" s="204">
        <v>3</v>
      </c>
      <c r="D9" s="204">
        <v>4</v>
      </c>
      <c r="E9" s="204">
        <v>5</v>
      </c>
    </row>
    <row r="10" spans="1:7" x14ac:dyDescent="0.25">
      <c r="A10" s="177">
        <v>1</v>
      </c>
      <c r="B10" s="79" t="s">
        <v>5</v>
      </c>
      <c r="C10" s="300">
        <v>1920.53</v>
      </c>
      <c r="D10" s="300">
        <f>C10</f>
        <v>1920.53</v>
      </c>
      <c r="E10" s="205">
        <f t="shared" ref="E10:E16" si="0">C10-D10</f>
        <v>0</v>
      </c>
    </row>
    <row r="11" spans="1:7" x14ac:dyDescent="0.25">
      <c r="A11" s="206">
        <v>2</v>
      </c>
      <c r="B11" s="207" t="s">
        <v>52</v>
      </c>
      <c r="C11" s="300">
        <v>323.06599999999997</v>
      </c>
      <c r="D11" s="301">
        <f>C11</f>
        <v>323.06599999999997</v>
      </c>
      <c r="E11" s="205">
        <f t="shared" si="0"/>
        <v>0</v>
      </c>
    </row>
    <row r="12" spans="1:7" x14ac:dyDescent="0.25">
      <c r="A12" s="206">
        <v>3</v>
      </c>
      <c r="B12" s="207" t="s">
        <v>375</v>
      </c>
      <c r="C12" s="300">
        <v>421.47899999999998</v>
      </c>
      <c r="D12" s="301">
        <f>C12</f>
        <v>421.47899999999998</v>
      </c>
      <c r="E12" s="205">
        <f t="shared" si="0"/>
        <v>0</v>
      </c>
    </row>
    <row r="13" spans="1:7" ht="31.5" x14ac:dyDescent="0.25">
      <c r="A13" s="206">
        <v>4</v>
      </c>
      <c r="B13" s="79" t="s">
        <v>103</v>
      </c>
      <c r="C13" s="300">
        <f t="shared" ref="C13" si="1">D13</f>
        <v>0</v>
      </c>
      <c r="D13" s="301">
        <v>0</v>
      </c>
      <c r="E13" s="205">
        <f t="shared" si="0"/>
        <v>0</v>
      </c>
    </row>
    <row r="14" spans="1:7" ht="31.5" x14ac:dyDescent="0.25">
      <c r="A14" s="206">
        <v>5</v>
      </c>
      <c r="B14" s="79" t="s">
        <v>376</v>
      </c>
      <c r="C14" s="300">
        <v>0</v>
      </c>
      <c r="D14" s="302">
        <f>C14</f>
        <v>0</v>
      </c>
      <c r="E14" s="205">
        <f t="shared" si="0"/>
        <v>0</v>
      </c>
    </row>
    <row r="15" spans="1:7" ht="47.25" x14ac:dyDescent="0.25">
      <c r="A15" s="206">
        <v>6</v>
      </c>
      <c r="B15" s="79" t="s">
        <v>377</v>
      </c>
      <c r="C15" s="300">
        <v>6</v>
      </c>
      <c r="D15" s="302">
        <f>C15</f>
        <v>6</v>
      </c>
      <c r="E15" s="205">
        <f t="shared" si="0"/>
        <v>0</v>
      </c>
    </row>
    <row r="16" spans="1:7" ht="31.5" x14ac:dyDescent="0.25">
      <c r="A16" s="206">
        <v>7</v>
      </c>
      <c r="B16" s="79" t="s">
        <v>378</v>
      </c>
      <c r="C16" s="300">
        <v>0</v>
      </c>
      <c r="D16" s="301">
        <f>C16</f>
        <v>0</v>
      </c>
      <c r="E16" s="205">
        <f t="shared" si="0"/>
        <v>0</v>
      </c>
    </row>
    <row r="17" spans="1:5" x14ac:dyDescent="0.25">
      <c r="A17" s="209">
        <v>8</v>
      </c>
      <c r="B17" s="79" t="s">
        <v>379</v>
      </c>
      <c r="C17" s="301">
        <f>SUM(C10:C16)</f>
        <v>2671.0749999999998</v>
      </c>
      <c r="D17" s="301">
        <f>SUM(D10:D16)</f>
        <v>2671.0749999999998</v>
      </c>
      <c r="E17" s="208">
        <f>SUM(E10:E16)</f>
        <v>0</v>
      </c>
    </row>
    <row r="18" spans="1:5" ht="31.5" x14ac:dyDescent="0.25">
      <c r="A18" s="204">
        <v>9</v>
      </c>
      <c r="B18" s="303" t="s">
        <v>430</v>
      </c>
      <c r="C18" s="304">
        <v>0</v>
      </c>
      <c r="D18" s="304">
        <v>0</v>
      </c>
      <c r="E18" s="208">
        <f t="shared" ref="E18" si="2">SUM(E11:E17)</f>
        <v>0</v>
      </c>
    </row>
    <row r="19" spans="1:5" ht="31.5" x14ac:dyDescent="0.25">
      <c r="A19" s="204">
        <v>10</v>
      </c>
      <c r="B19" s="303" t="s">
        <v>431</v>
      </c>
      <c r="C19" s="313">
        <f>C17-C18</f>
        <v>2671.0749999999998</v>
      </c>
      <c r="D19" s="313">
        <f t="shared" ref="D19:E19" si="3">D17-D18</f>
        <v>2671.0749999999998</v>
      </c>
      <c r="E19" s="313">
        <f t="shared" si="3"/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0"/>
      <c r="B1" s="210"/>
      <c r="C1" s="344" t="s">
        <v>380</v>
      </c>
      <c r="D1" s="344"/>
      <c r="E1" s="344"/>
    </row>
    <row r="2" spans="1:8" ht="18.75" x14ac:dyDescent="0.3">
      <c r="B2" s="211"/>
      <c r="C2" s="211"/>
      <c r="D2" s="211"/>
      <c r="E2" s="211"/>
    </row>
    <row r="3" spans="1:8" ht="18.75" x14ac:dyDescent="0.3">
      <c r="A3" s="345" t="s">
        <v>381</v>
      </c>
      <c r="B3" s="345"/>
      <c r="C3" s="345"/>
      <c r="D3" s="345"/>
      <c r="E3" s="345"/>
    </row>
    <row r="4" spans="1:8" ht="18.75" customHeight="1" x14ac:dyDescent="0.3">
      <c r="A4" s="335" t="s">
        <v>355</v>
      </c>
      <c r="B4" s="335"/>
      <c r="C4" s="335"/>
      <c r="D4" s="335"/>
      <c r="E4" s="335"/>
      <c r="F4" s="182" t="s">
        <v>382</v>
      </c>
      <c r="G4" s="183"/>
      <c r="H4" s="183"/>
    </row>
    <row r="5" spans="1:8" ht="18.75" x14ac:dyDescent="0.3">
      <c r="A5" s="346"/>
      <c r="B5" s="346"/>
      <c r="C5" s="346"/>
      <c r="D5" s="346"/>
      <c r="E5" s="346"/>
      <c r="F5" s="183"/>
      <c r="G5" s="183"/>
      <c r="H5" s="183"/>
    </row>
    <row r="6" spans="1:8" ht="18.75" x14ac:dyDescent="0.3">
      <c r="A6" s="212"/>
      <c r="B6" s="212"/>
      <c r="C6" s="212"/>
      <c r="D6" s="212"/>
      <c r="E6" s="212"/>
      <c r="F6" s="183"/>
      <c r="G6" s="183"/>
      <c r="H6" s="183"/>
    </row>
    <row r="7" spans="1:8" ht="15.75" customHeight="1" x14ac:dyDescent="0.25">
      <c r="A7" s="336" t="s">
        <v>160</v>
      </c>
      <c r="B7" s="336" t="s">
        <v>233</v>
      </c>
      <c r="C7" s="339" t="s">
        <v>383</v>
      </c>
      <c r="D7" s="340"/>
      <c r="E7" s="336" t="s">
        <v>221</v>
      </c>
    </row>
    <row r="8" spans="1:8" ht="15.75" x14ac:dyDescent="0.25">
      <c r="A8" s="338"/>
      <c r="B8" s="338"/>
      <c r="C8" s="185" t="s">
        <v>234</v>
      </c>
      <c r="D8" s="185" t="s">
        <v>220</v>
      </c>
      <c r="E8" s="338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235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3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3" t="s">
        <v>236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228</v>
      </c>
      <c r="B15" s="213" t="s">
        <v>384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4" customWidth="1"/>
    <col min="2" max="2" width="35.7109375" style="214" customWidth="1"/>
    <col min="3" max="3" width="14.140625" style="214" customWidth="1"/>
    <col min="4" max="4" width="14.140625" style="214" customWidth="1" outlineLevel="1"/>
    <col min="5" max="5" width="14.140625" style="214" customWidth="1"/>
    <col min="6" max="6" width="27.42578125" style="214" customWidth="1"/>
    <col min="7" max="256" width="9.140625" style="214"/>
    <col min="257" max="257" width="7.42578125" style="214" customWidth="1"/>
    <col min="258" max="258" width="38" style="214" customWidth="1"/>
    <col min="259" max="261" width="14.140625" style="214" customWidth="1"/>
    <col min="262" max="262" width="27.42578125" style="214" customWidth="1"/>
    <col min="263" max="512" width="9.140625" style="214"/>
    <col min="513" max="513" width="7.42578125" style="214" customWidth="1"/>
    <col min="514" max="514" width="38" style="214" customWidth="1"/>
    <col min="515" max="517" width="14.140625" style="214" customWidth="1"/>
    <col min="518" max="518" width="27.42578125" style="214" customWidth="1"/>
    <col min="519" max="768" width="9.140625" style="214"/>
    <col min="769" max="769" width="7.42578125" style="214" customWidth="1"/>
    <col min="770" max="770" width="38" style="214" customWidth="1"/>
    <col min="771" max="773" width="14.140625" style="214" customWidth="1"/>
    <col min="774" max="774" width="27.42578125" style="214" customWidth="1"/>
    <col min="775" max="1024" width="9.140625" style="214"/>
    <col min="1025" max="1025" width="7.42578125" style="214" customWidth="1"/>
    <col min="1026" max="1026" width="38" style="214" customWidth="1"/>
    <col min="1027" max="1029" width="14.140625" style="214" customWidth="1"/>
    <col min="1030" max="1030" width="27.42578125" style="214" customWidth="1"/>
    <col min="1031" max="1280" width="9.140625" style="214"/>
    <col min="1281" max="1281" width="7.42578125" style="214" customWidth="1"/>
    <col min="1282" max="1282" width="38" style="214" customWidth="1"/>
    <col min="1283" max="1285" width="14.140625" style="214" customWidth="1"/>
    <col min="1286" max="1286" width="27.42578125" style="214" customWidth="1"/>
    <col min="1287" max="1536" width="9.140625" style="214"/>
    <col min="1537" max="1537" width="7.42578125" style="214" customWidth="1"/>
    <col min="1538" max="1538" width="38" style="214" customWidth="1"/>
    <col min="1539" max="1541" width="14.140625" style="214" customWidth="1"/>
    <col min="1542" max="1542" width="27.42578125" style="214" customWidth="1"/>
    <col min="1543" max="1792" width="9.140625" style="214"/>
    <col min="1793" max="1793" width="7.42578125" style="214" customWidth="1"/>
    <col min="1794" max="1794" width="38" style="214" customWidth="1"/>
    <col min="1795" max="1797" width="14.140625" style="214" customWidth="1"/>
    <col min="1798" max="1798" width="27.42578125" style="214" customWidth="1"/>
    <col min="1799" max="2048" width="9.140625" style="214"/>
    <col min="2049" max="2049" width="7.42578125" style="214" customWidth="1"/>
    <col min="2050" max="2050" width="38" style="214" customWidth="1"/>
    <col min="2051" max="2053" width="14.140625" style="214" customWidth="1"/>
    <col min="2054" max="2054" width="27.42578125" style="214" customWidth="1"/>
    <col min="2055" max="2304" width="9.140625" style="214"/>
    <col min="2305" max="2305" width="7.42578125" style="214" customWidth="1"/>
    <col min="2306" max="2306" width="38" style="214" customWidth="1"/>
    <col min="2307" max="2309" width="14.140625" style="214" customWidth="1"/>
    <col min="2310" max="2310" width="27.42578125" style="214" customWidth="1"/>
    <col min="2311" max="2560" width="9.140625" style="214"/>
    <col min="2561" max="2561" width="7.42578125" style="214" customWidth="1"/>
    <col min="2562" max="2562" width="38" style="214" customWidth="1"/>
    <col min="2563" max="2565" width="14.140625" style="214" customWidth="1"/>
    <col min="2566" max="2566" width="27.42578125" style="214" customWidth="1"/>
    <col min="2567" max="2816" width="9.140625" style="214"/>
    <col min="2817" max="2817" width="7.42578125" style="214" customWidth="1"/>
    <col min="2818" max="2818" width="38" style="214" customWidth="1"/>
    <col min="2819" max="2821" width="14.140625" style="214" customWidth="1"/>
    <col min="2822" max="2822" width="27.42578125" style="214" customWidth="1"/>
    <col min="2823" max="3072" width="9.140625" style="214"/>
    <col min="3073" max="3073" width="7.42578125" style="214" customWidth="1"/>
    <col min="3074" max="3074" width="38" style="214" customWidth="1"/>
    <col min="3075" max="3077" width="14.140625" style="214" customWidth="1"/>
    <col min="3078" max="3078" width="27.42578125" style="214" customWidth="1"/>
    <col min="3079" max="3328" width="9.140625" style="214"/>
    <col min="3329" max="3329" width="7.42578125" style="214" customWidth="1"/>
    <col min="3330" max="3330" width="38" style="214" customWidth="1"/>
    <col min="3331" max="3333" width="14.140625" style="214" customWidth="1"/>
    <col min="3334" max="3334" width="27.42578125" style="214" customWidth="1"/>
    <col min="3335" max="3584" width="9.140625" style="214"/>
    <col min="3585" max="3585" width="7.42578125" style="214" customWidth="1"/>
    <col min="3586" max="3586" width="38" style="214" customWidth="1"/>
    <col min="3587" max="3589" width="14.140625" style="214" customWidth="1"/>
    <col min="3590" max="3590" width="27.42578125" style="214" customWidth="1"/>
    <col min="3591" max="3840" width="9.140625" style="214"/>
    <col min="3841" max="3841" width="7.42578125" style="214" customWidth="1"/>
    <col min="3842" max="3842" width="38" style="214" customWidth="1"/>
    <col min="3843" max="3845" width="14.140625" style="214" customWidth="1"/>
    <col min="3846" max="3846" width="27.42578125" style="214" customWidth="1"/>
    <col min="3847" max="4096" width="9.140625" style="214"/>
    <col min="4097" max="4097" width="7.42578125" style="214" customWidth="1"/>
    <col min="4098" max="4098" width="38" style="214" customWidth="1"/>
    <col min="4099" max="4101" width="14.140625" style="214" customWidth="1"/>
    <col min="4102" max="4102" width="27.42578125" style="214" customWidth="1"/>
    <col min="4103" max="4352" width="9.140625" style="214"/>
    <col min="4353" max="4353" width="7.42578125" style="214" customWidth="1"/>
    <col min="4354" max="4354" width="38" style="214" customWidth="1"/>
    <col min="4355" max="4357" width="14.140625" style="214" customWidth="1"/>
    <col min="4358" max="4358" width="27.42578125" style="214" customWidth="1"/>
    <col min="4359" max="4608" width="9.140625" style="214"/>
    <col min="4609" max="4609" width="7.42578125" style="214" customWidth="1"/>
    <col min="4610" max="4610" width="38" style="214" customWidth="1"/>
    <col min="4611" max="4613" width="14.140625" style="214" customWidth="1"/>
    <col min="4614" max="4614" width="27.42578125" style="214" customWidth="1"/>
    <col min="4615" max="4864" width="9.140625" style="214"/>
    <col min="4865" max="4865" width="7.42578125" style="214" customWidth="1"/>
    <col min="4866" max="4866" width="38" style="214" customWidth="1"/>
    <col min="4867" max="4869" width="14.140625" style="214" customWidth="1"/>
    <col min="4870" max="4870" width="27.42578125" style="214" customWidth="1"/>
    <col min="4871" max="5120" width="9.140625" style="214"/>
    <col min="5121" max="5121" width="7.42578125" style="214" customWidth="1"/>
    <col min="5122" max="5122" width="38" style="214" customWidth="1"/>
    <col min="5123" max="5125" width="14.140625" style="214" customWidth="1"/>
    <col min="5126" max="5126" width="27.42578125" style="214" customWidth="1"/>
    <col min="5127" max="5376" width="9.140625" style="214"/>
    <col min="5377" max="5377" width="7.42578125" style="214" customWidth="1"/>
    <col min="5378" max="5378" width="38" style="214" customWidth="1"/>
    <col min="5379" max="5381" width="14.140625" style="214" customWidth="1"/>
    <col min="5382" max="5382" width="27.42578125" style="214" customWidth="1"/>
    <col min="5383" max="5632" width="9.140625" style="214"/>
    <col min="5633" max="5633" width="7.42578125" style="214" customWidth="1"/>
    <col min="5634" max="5634" width="38" style="214" customWidth="1"/>
    <col min="5635" max="5637" width="14.140625" style="214" customWidth="1"/>
    <col min="5638" max="5638" width="27.42578125" style="214" customWidth="1"/>
    <col min="5639" max="5888" width="9.140625" style="214"/>
    <col min="5889" max="5889" width="7.42578125" style="214" customWidth="1"/>
    <col min="5890" max="5890" width="38" style="214" customWidth="1"/>
    <col min="5891" max="5893" width="14.140625" style="214" customWidth="1"/>
    <col min="5894" max="5894" width="27.42578125" style="214" customWidth="1"/>
    <col min="5895" max="6144" width="9.140625" style="214"/>
    <col min="6145" max="6145" width="7.42578125" style="214" customWidth="1"/>
    <col min="6146" max="6146" width="38" style="214" customWidth="1"/>
    <col min="6147" max="6149" width="14.140625" style="214" customWidth="1"/>
    <col min="6150" max="6150" width="27.42578125" style="214" customWidth="1"/>
    <col min="6151" max="6400" width="9.140625" style="214"/>
    <col min="6401" max="6401" width="7.42578125" style="214" customWidth="1"/>
    <col min="6402" max="6402" width="38" style="214" customWidth="1"/>
    <col min="6403" max="6405" width="14.140625" style="214" customWidth="1"/>
    <col min="6406" max="6406" width="27.42578125" style="214" customWidth="1"/>
    <col min="6407" max="6656" width="9.140625" style="214"/>
    <col min="6657" max="6657" width="7.42578125" style="214" customWidth="1"/>
    <col min="6658" max="6658" width="38" style="214" customWidth="1"/>
    <col min="6659" max="6661" width="14.140625" style="214" customWidth="1"/>
    <col min="6662" max="6662" width="27.42578125" style="214" customWidth="1"/>
    <col min="6663" max="6912" width="9.140625" style="214"/>
    <col min="6913" max="6913" width="7.42578125" style="214" customWidth="1"/>
    <col min="6914" max="6914" width="38" style="214" customWidth="1"/>
    <col min="6915" max="6917" width="14.140625" style="214" customWidth="1"/>
    <col min="6918" max="6918" width="27.42578125" style="214" customWidth="1"/>
    <col min="6919" max="7168" width="9.140625" style="214"/>
    <col min="7169" max="7169" width="7.42578125" style="214" customWidth="1"/>
    <col min="7170" max="7170" width="38" style="214" customWidth="1"/>
    <col min="7171" max="7173" width="14.140625" style="214" customWidth="1"/>
    <col min="7174" max="7174" width="27.42578125" style="214" customWidth="1"/>
    <col min="7175" max="7424" width="9.140625" style="214"/>
    <col min="7425" max="7425" width="7.42578125" style="214" customWidth="1"/>
    <col min="7426" max="7426" width="38" style="214" customWidth="1"/>
    <col min="7427" max="7429" width="14.140625" style="214" customWidth="1"/>
    <col min="7430" max="7430" width="27.42578125" style="214" customWidth="1"/>
    <col min="7431" max="7680" width="9.140625" style="214"/>
    <col min="7681" max="7681" width="7.42578125" style="214" customWidth="1"/>
    <col min="7682" max="7682" width="38" style="214" customWidth="1"/>
    <col min="7683" max="7685" width="14.140625" style="214" customWidth="1"/>
    <col min="7686" max="7686" width="27.42578125" style="214" customWidth="1"/>
    <col min="7687" max="7936" width="9.140625" style="214"/>
    <col min="7937" max="7937" width="7.42578125" style="214" customWidth="1"/>
    <col min="7938" max="7938" width="38" style="214" customWidth="1"/>
    <col min="7939" max="7941" width="14.140625" style="214" customWidth="1"/>
    <col min="7942" max="7942" width="27.42578125" style="214" customWidth="1"/>
    <col min="7943" max="8192" width="9.140625" style="214"/>
    <col min="8193" max="8193" width="7.42578125" style="214" customWidth="1"/>
    <col min="8194" max="8194" width="38" style="214" customWidth="1"/>
    <col min="8195" max="8197" width="14.140625" style="214" customWidth="1"/>
    <col min="8198" max="8198" width="27.42578125" style="214" customWidth="1"/>
    <col min="8199" max="8448" width="9.140625" style="214"/>
    <col min="8449" max="8449" width="7.42578125" style="214" customWidth="1"/>
    <col min="8450" max="8450" width="38" style="214" customWidth="1"/>
    <col min="8451" max="8453" width="14.140625" style="214" customWidth="1"/>
    <col min="8454" max="8454" width="27.42578125" style="214" customWidth="1"/>
    <col min="8455" max="8704" width="9.140625" style="214"/>
    <col min="8705" max="8705" width="7.42578125" style="214" customWidth="1"/>
    <col min="8706" max="8706" width="38" style="214" customWidth="1"/>
    <col min="8707" max="8709" width="14.140625" style="214" customWidth="1"/>
    <col min="8710" max="8710" width="27.42578125" style="214" customWidth="1"/>
    <col min="8711" max="8960" width="9.140625" style="214"/>
    <col min="8961" max="8961" width="7.42578125" style="214" customWidth="1"/>
    <col min="8962" max="8962" width="38" style="214" customWidth="1"/>
    <col min="8963" max="8965" width="14.140625" style="214" customWidth="1"/>
    <col min="8966" max="8966" width="27.42578125" style="214" customWidth="1"/>
    <col min="8967" max="9216" width="9.140625" style="214"/>
    <col min="9217" max="9217" width="7.42578125" style="214" customWidth="1"/>
    <col min="9218" max="9218" width="38" style="214" customWidth="1"/>
    <col min="9219" max="9221" width="14.140625" style="214" customWidth="1"/>
    <col min="9222" max="9222" width="27.42578125" style="214" customWidth="1"/>
    <col min="9223" max="9472" width="9.140625" style="214"/>
    <col min="9473" max="9473" width="7.42578125" style="214" customWidth="1"/>
    <col min="9474" max="9474" width="38" style="214" customWidth="1"/>
    <col min="9475" max="9477" width="14.140625" style="214" customWidth="1"/>
    <col min="9478" max="9478" width="27.42578125" style="214" customWidth="1"/>
    <col min="9479" max="9728" width="9.140625" style="214"/>
    <col min="9729" max="9729" width="7.42578125" style="214" customWidth="1"/>
    <col min="9730" max="9730" width="38" style="214" customWidth="1"/>
    <col min="9731" max="9733" width="14.140625" style="214" customWidth="1"/>
    <col min="9734" max="9734" width="27.42578125" style="214" customWidth="1"/>
    <col min="9735" max="9984" width="9.140625" style="214"/>
    <col min="9985" max="9985" width="7.42578125" style="214" customWidth="1"/>
    <col min="9986" max="9986" width="38" style="214" customWidth="1"/>
    <col min="9987" max="9989" width="14.140625" style="214" customWidth="1"/>
    <col min="9990" max="9990" width="27.42578125" style="214" customWidth="1"/>
    <col min="9991" max="10240" width="9.140625" style="214"/>
    <col min="10241" max="10241" width="7.42578125" style="214" customWidth="1"/>
    <col min="10242" max="10242" width="38" style="214" customWidth="1"/>
    <col min="10243" max="10245" width="14.140625" style="214" customWidth="1"/>
    <col min="10246" max="10246" width="27.42578125" style="214" customWidth="1"/>
    <col min="10247" max="10496" width="9.140625" style="214"/>
    <col min="10497" max="10497" width="7.42578125" style="214" customWidth="1"/>
    <col min="10498" max="10498" width="38" style="214" customWidth="1"/>
    <col min="10499" max="10501" width="14.140625" style="214" customWidth="1"/>
    <col min="10502" max="10502" width="27.42578125" style="214" customWidth="1"/>
    <col min="10503" max="10752" width="9.140625" style="214"/>
    <col min="10753" max="10753" width="7.42578125" style="214" customWidth="1"/>
    <col min="10754" max="10754" width="38" style="214" customWidth="1"/>
    <col min="10755" max="10757" width="14.140625" style="214" customWidth="1"/>
    <col min="10758" max="10758" width="27.42578125" style="214" customWidth="1"/>
    <col min="10759" max="11008" width="9.140625" style="214"/>
    <col min="11009" max="11009" width="7.42578125" style="214" customWidth="1"/>
    <col min="11010" max="11010" width="38" style="214" customWidth="1"/>
    <col min="11011" max="11013" width="14.140625" style="214" customWidth="1"/>
    <col min="11014" max="11014" width="27.42578125" style="214" customWidth="1"/>
    <col min="11015" max="11264" width="9.140625" style="214"/>
    <col min="11265" max="11265" width="7.42578125" style="214" customWidth="1"/>
    <col min="11266" max="11266" width="38" style="214" customWidth="1"/>
    <col min="11267" max="11269" width="14.140625" style="214" customWidth="1"/>
    <col min="11270" max="11270" width="27.42578125" style="214" customWidth="1"/>
    <col min="11271" max="11520" width="9.140625" style="214"/>
    <col min="11521" max="11521" width="7.42578125" style="214" customWidth="1"/>
    <col min="11522" max="11522" width="38" style="214" customWidth="1"/>
    <col min="11523" max="11525" width="14.140625" style="214" customWidth="1"/>
    <col min="11526" max="11526" width="27.42578125" style="214" customWidth="1"/>
    <col min="11527" max="11776" width="9.140625" style="214"/>
    <col min="11777" max="11777" width="7.42578125" style="214" customWidth="1"/>
    <col min="11778" max="11778" width="38" style="214" customWidth="1"/>
    <col min="11779" max="11781" width="14.140625" style="214" customWidth="1"/>
    <col min="11782" max="11782" width="27.42578125" style="214" customWidth="1"/>
    <col min="11783" max="12032" width="9.140625" style="214"/>
    <col min="12033" max="12033" width="7.42578125" style="214" customWidth="1"/>
    <col min="12034" max="12034" width="38" style="214" customWidth="1"/>
    <col min="12035" max="12037" width="14.140625" style="214" customWidth="1"/>
    <col min="12038" max="12038" width="27.42578125" style="214" customWidth="1"/>
    <col min="12039" max="12288" width="9.140625" style="214"/>
    <col min="12289" max="12289" width="7.42578125" style="214" customWidth="1"/>
    <col min="12290" max="12290" width="38" style="214" customWidth="1"/>
    <col min="12291" max="12293" width="14.140625" style="214" customWidth="1"/>
    <col min="12294" max="12294" width="27.42578125" style="214" customWidth="1"/>
    <col min="12295" max="12544" width="9.140625" style="214"/>
    <col min="12545" max="12545" width="7.42578125" style="214" customWidth="1"/>
    <col min="12546" max="12546" width="38" style="214" customWidth="1"/>
    <col min="12547" max="12549" width="14.140625" style="214" customWidth="1"/>
    <col min="12550" max="12550" width="27.42578125" style="214" customWidth="1"/>
    <col min="12551" max="12800" width="9.140625" style="214"/>
    <col min="12801" max="12801" width="7.42578125" style="214" customWidth="1"/>
    <col min="12802" max="12802" width="38" style="214" customWidth="1"/>
    <col min="12803" max="12805" width="14.140625" style="214" customWidth="1"/>
    <col min="12806" max="12806" width="27.42578125" style="214" customWidth="1"/>
    <col min="12807" max="13056" width="9.140625" style="214"/>
    <col min="13057" max="13057" width="7.42578125" style="214" customWidth="1"/>
    <col min="13058" max="13058" width="38" style="214" customWidth="1"/>
    <col min="13059" max="13061" width="14.140625" style="214" customWidth="1"/>
    <col min="13062" max="13062" width="27.42578125" style="214" customWidth="1"/>
    <col min="13063" max="13312" width="9.140625" style="214"/>
    <col min="13313" max="13313" width="7.42578125" style="214" customWidth="1"/>
    <col min="13314" max="13314" width="38" style="214" customWidth="1"/>
    <col min="13315" max="13317" width="14.140625" style="214" customWidth="1"/>
    <col min="13318" max="13318" width="27.42578125" style="214" customWidth="1"/>
    <col min="13319" max="13568" width="9.140625" style="214"/>
    <col min="13569" max="13569" width="7.42578125" style="214" customWidth="1"/>
    <col min="13570" max="13570" width="38" style="214" customWidth="1"/>
    <col min="13571" max="13573" width="14.140625" style="214" customWidth="1"/>
    <col min="13574" max="13574" width="27.42578125" style="214" customWidth="1"/>
    <col min="13575" max="13824" width="9.140625" style="214"/>
    <col min="13825" max="13825" width="7.42578125" style="214" customWidth="1"/>
    <col min="13826" max="13826" width="38" style="214" customWidth="1"/>
    <col min="13827" max="13829" width="14.140625" style="214" customWidth="1"/>
    <col min="13830" max="13830" width="27.42578125" style="214" customWidth="1"/>
    <col min="13831" max="14080" width="9.140625" style="214"/>
    <col min="14081" max="14081" width="7.42578125" style="214" customWidth="1"/>
    <col min="14082" max="14082" width="38" style="214" customWidth="1"/>
    <col min="14083" max="14085" width="14.140625" style="214" customWidth="1"/>
    <col min="14086" max="14086" width="27.42578125" style="214" customWidth="1"/>
    <col min="14087" max="14336" width="9.140625" style="214"/>
    <col min="14337" max="14337" width="7.42578125" style="214" customWidth="1"/>
    <col min="14338" max="14338" width="38" style="214" customWidth="1"/>
    <col min="14339" max="14341" width="14.140625" style="214" customWidth="1"/>
    <col min="14342" max="14342" width="27.42578125" style="214" customWidth="1"/>
    <col min="14343" max="14592" width="9.140625" style="214"/>
    <col min="14593" max="14593" width="7.42578125" style="214" customWidth="1"/>
    <col min="14594" max="14594" width="38" style="214" customWidth="1"/>
    <col min="14595" max="14597" width="14.140625" style="214" customWidth="1"/>
    <col min="14598" max="14598" width="27.42578125" style="214" customWidth="1"/>
    <col min="14599" max="14848" width="9.140625" style="214"/>
    <col min="14849" max="14849" width="7.42578125" style="214" customWidth="1"/>
    <col min="14850" max="14850" width="38" style="214" customWidth="1"/>
    <col min="14851" max="14853" width="14.140625" style="214" customWidth="1"/>
    <col min="14854" max="14854" width="27.42578125" style="214" customWidth="1"/>
    <col min="14855" max="15104" width="9.140625" style="214"/>
    <col min="15105" max="15105" width="7.42578125" style="214" customWidth="1"/>
    <col min="15106" max="15106" width="38" style="214" customWidth="1"/>
    <col min="15107" max="15109" width="14.140625" style="214" customWidth="1"/>
    <col min="15110" max="15110" width="27.42578125" style="214" customWidth="1"/>
    <col min="15111" max="15360" width="9.140625" style="214"/>
    <col min="15361" max="15361" width="7.42578125" style="214" customWidth="1"/>
    <col min="15362" max="15362" width="38" style="214" customWidth="1"/>
    <col min="15363" max="15365" width="14.140625" style="214" customWidth="1"/>
    <col min="15366" max="15366" width="27.42578125" style="214" customWidth="1"/>
    <col min="15367" max="15616" width="9.140625" style="214"/>
    <col min="15617" max="15617" width="7.42578125" style="214" customWidth="1"/>
    <col min="15618" max="15618" width="38" style="214" customWidth="1"/>
    <col min="15619" max="15621" width="14.140625" style="214" customWidth="1"/>
    <col min="15622" max="15622" width="27.42578125" style="214" customWidth="1"/>
    <col min="15623" max="15872" width="9.140625" style="214"/>
    <col min="15873" max="15873" width="7.42578125" style="214" customWidth="1"/>
    <col min="15874" max="15874" width="38" style="214" customWidth="1"/>
    <col min="15875" max="15877" width="14.140625" style="214" customWidth="1"/>
    <col min="15878" max="15878" width="27.42578125" style="214" customWidth="1"/>
    <col min="15879" max="16128" width="9.140625" style="214"/>
    <col min="16129" max="16129" width="7.42578125" style="214" customWidth="1"/>
    <col min="16130" max="16130" width="38" style="214" customWidth="1"/>
    <col min="16131" max="16133" width="14.140625" style="214" customWidth="1"/>
    <col min="16134" max="16134" width="27.42578125" style="214" customWidth="1"/>
    <col min="16135" max="16384" width="9.140625" style="214"/>
  </cols>
  <sheetData>
    <row r="1" spans="1:6" ht="37.5" customHeight="1" x14ac:dyDescent="0.3">
      <c r="B1" s="215"/>
      <c r="C1" s="347" t="s">
        <v>443</v>
      </c>
      <c r="D1" s="347"/>
      <c r="E1" s="347"/>
    </row>
    <row r="2" spans="1:6" ht="18.75" x14ac:dyDescent="0.3">
      <c r="A2" s="216"/>
      <c r="B2" s="217"/>
      <c r="C2" s="216"/>
      <c r="D2" s="216"/>
      <c r="E2" s="216"/>
      <c r="F2" s="182"/>
    </row>
    <row r="3" spans="1:6" ht="18.75" x14ac:dyDescent="0.2">
      <c r="A3" s="348" t="s">
        <v>385</v>
      </c>
      <c r="B3" s="348"/>
      <c r="C3" s="348"/>
      <c r="D3" s="348"/>
      <c r="E3" s="348"/>
      <c r="F3" s="218"/>
    </row>
    <row r="4" spans="1:6" ht="54.75" customHeight="1" x14ac:dyDescent="0.3">
      <c r="A4" s="335" t="s">
        <v>440</v>
      </c>
      <c r="B4" s="335"/>
      <c r="C4" s="335"/>
      <c r="D4" s="335"/>
      <c r="E4" s="335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49" t="s">
        <v>160</v>
      </c>
      <c r="B6" s="349" t="s">
        <v>238</v>
      </c>
      <c r="C6" s="349" t="s">
        <v>239</v>
      </c>
      <c r="D6" s="349" t="s">
        <v>386</v>
      </c>
      <c r="E6" s="349" t="s">
        <v>387</v>
      </c>
    </row>
    <row r="7" spans="1:6" ht="15" customHeight="1" x14ac:dyDescent="0.2">
      <c r="A7" s="349"/>
      <c r="B7" s="349"/>
      <c r="C7" s="349"/>
      <c r="D7" s="349"/>
      <c r="E7" s="349"/>
    </row>
    <row r="8" spans="1:6" ht="15" customHeight="1" x14ac:dyDescent="0.2">
      <c r="A8" s="219">
        <v>1</v>
      </c>
      <c r="B8" s="219">
        <v>2</v>
      </c>
      <c r="C8" s="219">
        <v>3</v>
      </c>
      <c r="D8" s="219">
        <v>4</v>
      </c>
      <c r="E8" s="219">
        <v>5</v>
      </c>
    </row>
    <row r="9" spans="1:6" ht="32.25" hidden="1" customHeight="1" x14ac:dyDescent="0.2">
      <c r="A9" s="296">
        <v>1</v>
      </c>
      <c r="B9" s="305" t="s">
        <v>432</v>
      </c>
      <c r="C9" s="306" t="s">
        <v>240</v>
      </c>
      <c r="D9" s="307">
        <v>72.8</v>
      </c>
      <c r="E9" s="307">
        <v>97</v>
      </c>
    </row>
    <row r="10" spans="1:6" ht="47.25" x14ac:dyDescent="0.2">
      <c r="A10" s="219">
        <v>1</v>
      </c>
      <c r="B10" s="220" t="s">
        <v>241</v>
      </c>
      <c r="C10" s="219" t="s">
        <v>242</v>
      </c>
      <c r="D10" s="307">
        <v>1771</v>
      </c>
      <c r="E10" s="307">
        <v>1771</v>
      </c>
    </row>
    <row r="11" spans="1:6" ht="31.5" x14ac:dyDescent="0.2">
      <c r="A11" s="219">
        <f t="shared" ref="A11" si="0">A10+1</f>
        <v>2</v>
      </c>
      <c r="B11" s="220" t="s">
        <v>243</v>
      </c>
      <c r="C11" s="219" t="s">
        <v>244</v>
      </c>
      <c r="D11" s="307">
        <v>8784</v>
      </c>
      <c r="E11" s="307">
        <v>8760</v>
      </c>
    </row>
    <row r="12" spans="1:6" ht="15.75" hidden="1" customHeight="1" x14ac:dyDescent="0.2">
      <c r="A12" s="219">
        <v>7</v>
      </c>
      <c r="B12" s="220" t="s">
        <v>246</v>
      </c>
      <c r="C12" s="219" t="s">
        <v>240</v>
      </c>
      <c r="D12" s="308"/>
      <c r="E12" s="307"/>
    </row>
    <row r="13" spans="1:6" ht="15.75" x14ac:dyDescent="0.2">
      <c r="A13" s="309">
        <v>3</v>
      </c>
      <c r="B13" s="310" t="s">
        <v>433</v>
      </c>
      <c r="C13" s="309" t="s">
        <v>436</v>
      </c>
      <c r="D13" s="311"/>
      <c r="E13" s="311"/>
    </row>
    <row r="14" spans="1:6" ht="15.75" hidden="1" x14ac:dyDescent="0.2">
      <c r="A14" s="309">
        <v>4</v>
      </c>
      <c r="B14" s="310" t="s">
        <v>434</v>
      </c>
      <c r="C14" s="309" t="s">
        <v>436</v>
      </c>
      <c r="D14" s="311">
        <v>1.83</v>
      </c>
      <c r="E14" s="311">
        <v>1.32</v>
      </c>
    </row>
    <row r="15" spans="1:6" ht="15.75" hidden="1" x14ac:dyDescent="0.2">
      <c r="A15" s="309">
        <v>5</v>
      </c>
      <c r="B15" s="310" t="s">
        <v>435</v>
      </c>
      <c r="C15" s="309" t="s">
        <v>436</v>
      </c>
      <c r="D15" s="311">
        <v>0.68</v>
      </c>
      <c r="E15" s="311">
        <v>0.34</v>
      </c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0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1"/>
      <c r="B1" s="334" t="s">
        <v>388</v>
      </c>
      <c r="C1" s="334"/>
      <c r="D1" s="334"/>
      <c r="E1" s="334"/>
      <c r="F1" s="334"/>
      <c r="G1" s="334"/>
      <c r="H1" s="334"/>
      <c r="I1" s="222"/>
      <c r="J1" s="222"/>
      <c r="L1" s="223" t="s">
        <v>389</v>
      </c>
      <c r="M1" s="223"/>
      <c r="N1" s="223"/>
    </row>
    <row r="2" spans="1:14" ht="18.75" hidden="1" x14ac:dyDescent="0.3">
      <c r="A2" s="221"/>
      <c r="B2" s="221"/>
      <c r="C2" s="221"/>
      <c r="D2" s="221"/>
      <c r="E2" s="224"/>
      <c r="F2" s="221"/>
      <c r="G2" s="221"/>
      <c r="H2" s="221"/>
    </row>
    <row r="3" spans="1:14" ht="48" customHeight="1" x14ac:dyDescent="0.25">
      <c r="A3" s="334" t="s">
        <v>390</v>
      </c>
      <c r="B3" s="334"/>
      <c r="C3" s="334"/>
      <c r="D3" s="334"/>
      <c r="E3" s="334"/>
      <c r="F3" s="334"/>
      <c r="G3" s="334"/>
      <c r="H3" s="334"/>
    </row>
    <row r="4" spans="1:14" ht="18.75" x14ac:dyDescent="0.3">
      <c r="A4" s="350" t="s">
        <v>391</v>
      </c>
      <c r="B4" s="350"/>
      <c r="C4" s="350"/>
      <c r="D4" s="350"/>
      <c r="E4" s="350"/>
      <c r="F4" s="350"/>
      <c r="G4" s="350"/>
      <c r="H4" s="350"/>
    </row>
    <row r="5" spans="1:14" ht="18.75" x14ac:dyDescent="0.3">
      <c r="A5" s="350" t="s">
        <v>392</v>
      </c>
      <c r="B5" s="350"/>
      <c r="C5" s="350"/>
      <c r="D5" s="350"/>
      <c r="E5" s="350"/>
      <c r="F5" s="350"/>
      <c r="G5" s="350"/>
      <c r="H5" s="179"/>
    </row>
    <row r="6" spans="1:14" ht="19.5" thickBot="1" x14ac:dyDescent="0.35">
      <c r="B6" s="179"/>
      <c r="C6" s="179"/>
      <c r="D6" s="179"/>
      <c r="E6" s="179"/>
      <c r="F6" s="179"/>
      <c r="H6" s="225" t="s">
        <v>218</v>
      </c>
    </row>
    <row r="7" spans="1:14" ht="84.6" customHeight="1" x14ac:dyDescent="0.25">
      <c r="A7" s="353" t="s">
        <v>160</v>
      </c>
      <c r="B7" s="355" t="s">
        <v>1</v>
      </c>
      <c r="C7" s="351" t="s">
        <v>393</v>
      </c>
      <c r="D7" s="351" t="s">
        <v>394</v>
      </c>
      <c r="E7" s="351" t="s">
        <v>248</v>
      </c>
      <c r="F7" s="351" t="s">
        <v>395</v>
      </c>
      <c r="G7" s="351" t="s">
        <v>396</v>
      </c>
      <c r="H7" s="351" t="s">
        <v>397</v>
      </c>
      <c r="I7" s="226" t="s">
        <v>398</v>
      </c>
      <c r="J7" s="227" t="s">
        <v>399</v>
      </c>
      <c r="K7" s="228" t="s">
        <v>400</v>
      </c>
    </row>
    <row r="8" spans="1:14" ht="16.899999999999999" customHeight="1" x14ac:dyDescent="0.25">
      <c r="A8" s="354"/>
      <c r="B8" s="356"/>
      <c r="C8" s="352"/>
      <c r="D8" s="352"/>
      <c r="E8" s="352"/>
      <c r="F8" s="352"/>
      <c r="G8" s="352"/>
      <c r="H8" s="352"/>
      <c r="I8" s="229"/>
      <c r="J8" s="230"/>
      <c r="K8" s="231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2"/>
      <c r="F9" s="233"/>
      <c r="G9" s="71">
        <v>5</v>
      </c>
      <c r="H9" s="234">
        <v>6</v>
      </c>
      <c r="I9" s="235" t="e">
        <f>I10+I11+I24+I25+I30+I32+I33+I41</f>
        <v>#REF!</v>
      </c>
      <c r="J9" s="71" t="e">
        <f>J10+J11+J24+J25+J30+J32+J33+J41</f>
        <v>#REF!</v>
      </c>
      <c r="K9" s="236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37" t="e">
        <f>G10/D10</f>
        <v>#DIV/0!</v>
      </c>
      <c r="I10" s="238"/>
      <c r="J10" s="71"/>
      <c r="K10" s="236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39"/>
      <c r="F11" s="71"/>
      <c r="G11" s="6"/>
      <c r="H11" s="237" t="e">
        <f t="shared" ref="H11:H74" si="0">G11/D11</f>
        <v>#DIV/0!</v>
      </c>
      <c r="I11" s="235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39"/>
      <c r="F12" s="71"/>
      <c r="G12" s="6"/>
      <c r="H12" s="237" t="e">
        <f t="shared" si="0"/>
        <v>#DIV/0!</v>
      </c>
      <c r="I12" s="235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0"/>
      <c r="F13" s="6"/>
      <c r="G13" s="71"/>
      <c r="H13" s="237" t="e">
        <f t="shared" si="0"/>
        <v>#DIV/0!</v>
      </c>
      <c r="I13" s="238">
        <f>ROUND(I14*I15,2)</f>
        <v>548.03</v>
      </c>
      <c r="J13" s="71">
        <f>ROUND(J14*J15,2)</f>
        <v>821.28</v>
      </c>
      <c r="K13" s="236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249</v>
      </c>
      <c r="C14" s="5"/>
      <c r="D14" s="241"/>
      <c r="E14" s="239"/>
      <c r="F14" s="71"/>
      <c r="G14" s="71"/>
      <c r="H14" s="237" t="e">
        <f t="shared" si="0"/>
        <v>#DIV/0!</v>
      </c>
      <c r="I14" s="242">
        <f>294.78-3.43</f>
        <v>291.34999999999997</v>
      </c>
      <c r="J14" s="66">
        <f>442.18-5.56</f>
        <v>436.62</v>
      </c>
      <c r="K14" s="243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39"/>
      <c r="F15" s="71"/>
      <c r="G15" s="71"/>
      <c r="H15" s="237" t="e">
        <f t="shared" si="0"/>
        <v>#DIV/0!</v>
      </c>
      <c r="I15" s="242">
        <f>1.511+0.37</f>
        <v>1.8809999999999998</v>
      </c>
      <c r="J15" s="66">
        <f>1.511+0.37</f>
        <v>1.8809999999999998</v>
      </c>
      <c r="K15" s="244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39"/>
      <c r="F16" s="71"/>
      <c r="G16" s="193"/>
      <c r="H16" s="237" t="e">
        <f t="shared" si="0"/>
        <v>#DIV/0!</v>
      </c>
      <c r="I16" s="238"/>
      <c r="J16" s="71"/>
      <c r="K16" s="236"/>
    </row>
    <row r="17" spans="1:11" s="9" customFormat="1" ht="16.149999999999999" hidden="1" customHeight="1" x14ac:dyDescent="0.2">
      <c r="A17" s="71" t="s">
        <v>16</v>
      </c>
      <c r="B17" s="21" t="s">
        <v>401</v>
      </c>
      <c r="C17" s="21"/>
      <c r="D17" s="6"/>
      <c r="E17" s="239"/>
      <c r="F17" s="71"/>
      <c r="G17" s="71"/>
      <c r="H17" s="237" t="e">
        <f t="shared" si="0"/>
        <v>#DIV/0!</v>
      </c>
      <c r="I17" s="242"/>
      <c r="J17" s="66"/>
      <c r="K17" s="243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39"/>
      <c r="F18" s="71"/>
      <c r="G18" s="71"/>
      <c r="H18" s="237" t="e">
        <f t="shared" si="0"/>
        <v>#DIV/0!</v>
      </c>
      <c r="I18" s="242"/>
      <c r="J18" s="66"/>
      <c r="K18" s="243"/>
    </row>
    <row r="19" spans="1:11" ht="19.899999999999999" hidden="1" customHeight="1" x14ac:dyDescent="0.25">
      <c r="A19" s="71"/>
      <c r="B19" s="5" t="s">
        <v>15</v>
      </c>
      <c r="C19" s="5"/>
      <c r="D19" s="71"/>
      <c r="E19" s="239"/>
      <c r="F19" s="71"/>
      <c r="G19" s="71"/>
      <c r="H19" s="237" t="e">
        <f t="shared" si="0"/>
        <v>#DIV/0!</v>
      </c>
      <c r="I19" s="238"/>
      <c r="J19" s="71"/>
      <c r="K19" s="236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39"/>
      <c r="F20" s="71"/>
      <c r="G20" s="71"/>
      <c r="H20" s="237" t="e">
        <f t="shared" si="0"/>
        <v>#DIV/0!</v>
      </c>
      <c r="I20" s="238"/>
      <c r="J20" s="71"/>
      <c r="K20" s="236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39"/>
      <c r="F21" s="71"/>
      <c r="G21" s="6"/>
      <c r="H21" s="237" t="e">
        <f t="shared" si="0"/>
        <v>#DIV/0!</v>
      </c>
      <c r="I21" s="235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402</v>
      </c>
      <c r="C22" s="5"/>
      <c r="D22" s="6"/>
      <c r="E22" s="6"/>
      <c r="F22" s="6"/>
      <c r="G22" s="71"/>
      <c r="H22" s="237" t="e">
        <f t="shared" si="0"/>
        <v>#DIV/0!</v>
      </c>
      <c r="I22" s="242">
        <v>124.86</v>
      </c>
      <c r="J22" s="66">
        <v>187.27</v>
      </c>
      <c r="K22" s="243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39"/>
      <c r="F23" s="71"/>
      <c r="G23" s="71"/>
      <c r="H23" s="237" t="e">
        <f t="shared" si="0"/>
        <v>#DIV/0!</v>
      </c>
      <c r="I23" s="242">
        <v>15.24</v>
      </c>
      <c r="J23" s="66">
        <v>15.24</v>
      </c>
      <c r="K23" s="243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39"/>
      <c r="F24" s="71"/>
      <c r="G24" s="6"/>
      <c r="H24" s="237" t="e">
        <f t="shared" si="0"/>
        <v>#DIV/0!</v>
      </c>
      <c r="I24" s="238"/>
      <c r="J24" s="71"/>
      <c r="K24" s="236"/>
    </row>
    <row r="25" spans="1:11" ht="31.5" hidden="1" x14ac:dyDescent="0.25">
      <c r="A25" s="71" t="s">
        <v>27</v>
      </c>
      <c r="B25" s="5" t="s">
        <v>28</v>
      </c>
      <c r="C25" s="5"/>
      <c r="D25" s="6"/>
      <c r="E25" s="239"/>
      <c r="F25" s="71"/>
      <c r="G25" s="6"/>
      <c r="H25" s="237" t="e">
        <f t="shared" si="0"/>
        <v>#DIV/0!</v>
      </c>
      <c r="I25" s="238" t="e">
        <f>ROUND((#REF!/10*4)/1000,2)</f>
        <v>#REF!</v>
      </c>
      <c r="J25" s="71" t="e">
        <f>ROUND((#REF!/10*6)/1000,2)</f>
        <v>#REF!</v>
      </c>
      <c r="K25" s="236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39"/>
      <c r="F26" s="71"/>
      <c r="G26" s="71"/>
      <c r="H26" s="237" t="e">
        <f t="shared" si="0"/>
        <v>#DIV/0!</v>
      </c>
      <c r="I26" s="242">
        <v>2.4</v>
      </c>
      <c r="J26" s="66">
        <v>2.4</v>
      </c>
      <c r="K26" s="243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39"/>
      <c r="F27" s="71"/>
      <c r="G27" s="71"/>
      <c r="H27" s="237" t="e">
        <f t="shared" si="0"/>
        <v>#DIV/0!</v>
      </c>
      <c r="I27" s="242"/>
      <c r="J27" s="66"/>
      <c r="K27" s="243"/>
    </row>
    <row r="28" spans="1:11" s="9" customFormat="1" ht="15.75" hidden="1" x14ac:dyDescent="0.2">
      <c r="A28" s="71" t="s">
        <v>224</v>
      </c>
      <c r="B28" s="15" t="s">
        <v>33</v>
      </c>
      <c r="C28" s="15"/>
      <c r="D28" s="71"/>
      <c r="E28" s="239"/>
      <c r="F28" s="71"/>
      <c r="G28" s="71"/>
      <c r="H28" s="237" t="e">
        <f t="shared" si="0"/>
        <v>#DIV/0!</v>
      </c>
      <c r="I28" s="242"/>
      <c r="J28" s="66"/>
      <c r="K28" s="243"/>
    </row>
    <row r="29" spans="1:11" s="113" customFormat="1" ht="21" hidden="1" customHeight="1" x14ac:dyDescent="0.2">
      <c r="A29" s="176" t="s">
        <v>225</v>
      </c>
      <c r="B29" s="15" t="s">
        <v>34</v>
      </c>
      <c r="C29" s="15"/>
      <c r="D29" s="71"/>
      <c r="E29" s="239"/>
      <c r="F29" s="71"/>
      <c r="G29" s="176"/>
      <c r="H29" s="237" t="e">
        <f t="shared" si="0"/>
        <v>#DIV/0!</v>
      </c>
      <c r="I29" s="245" t="e">
        <f>ROUND(I25/I26/4*1000,2)</f>
        <v>#REF!</v>
      </c>
      <c r="J29" s="109" t="e">
        <f>ROUND(J25/J26/6*1000,2)</f>
        <v>#REF!</v>
      </c>
      <c r="K29" s="246" t="e">
        <f>ROUND(K25/K26/6*1000,2)</f>
        <v>#REF!</v>
      </c>
    </row>
    <row r="30" spans="1:11" ht="21.75" hidden="1" customHeight="1" x14ac:dyDescent="0.25">
      <c r="A30" s="71" t="s">
        <v>226</v>
      </c>
      <c r="B30" s="73" t="s">
        <v>36</v>
      </c>
      <c r="C30" s="73"/>
      <c r="D30" s="176"/>
      <c r="E30" s="176"/>
      <c r="F30" s="176"/>
      <c r="G30" s="71"/>
      <c r="H30" s="237" t="e">
        <f t="shared" si="0"/>
        <v>#DIV/0!</v>
      </c>
      <c r="I30" s="238" t="e">
        <f>ROUND(I25*0.305,2)</f>
        <v>#REF!</v>
      </c>
      <c r="J30" s="71" t="e">
        <f>ROUND(J25*0.305,2)</f>
        <v>#REF!</v>
      </c>
      <c r="K30" s="236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37" t="e">
        <f t="shared" si="0"/>
        <v>#DIV/0!</v>
      </c>
      <c r="I31" s="238">
        <v>30.5</v>
      </c>
      <c r="J31" s="71">
        <v>30.5</v>
      </c>
      <c r="K31" s="236">
        <v>30.5</v>
      </c>
    </row>
    <row r="32" spans="1:11" ht="29.25" hidden="1" customHeight="1" x14ac:dyDescent="0.25">
      <c r="A32" s="71" t="s">
        <v>227</v>
      </c>
      <c r="B32" s="15" t="s">
        <v>39</v>
      </c>
      <c r="C32" s="15"/>
      <c r="D32" s="71"/>
      <c r="E32" s="71"/>
      <c r="F32" s="71"/>
      <c r="G32" s="6"/>
      <c r="H32" s="237" t="e">
        <f t="shared" si="0"/>
        <v>#DIV/0!</v>
      </c>
      <c r="I32" s="238"/>
      <c r="J32" s="71"/>
      <c r="K32" s="236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0"/>
      <c r="F33" s="6"/>
      <c r="G33" s="6"/>
      <c r="H33" s="237" t="e">
        <f t="shared" si="0"/>
        <v>#DIV/0!</v>
      </c>
      <c r="I33" s="235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37" t="e">
        <f t="shared" si="0"/>
        <v>#DIV/0!</v>
      </c>
      <c r="I34" s="238" t="e">
        <f>ROUND((#REF!/10*4)/1000,2)</f>
        <v>#REF!</v>
      </c>
      <c r="J34" s="71" t="e">
        <f>ROUND((#REF!/10*6)/1000,2)</f>
        <v>#REF!</v>
      </c>
      <c r="K34" s="236" t="e">
        <f>ROUND(#REF!/1000,2)</f>
        <v>#REF!</v>
      </c>
    </row>
    <row r="35" spans="1:11" ht="34.5" hidden="1" customHeight="1" x14ac:dyDescent="0.25">
      <c r="A35" s="71" t="s">
        <v>254</v>
      </c>
      <c r="B35" s="5" t="s">
        <v>44</v>
      </c>
      <c r="C35" s="5"/>
      <c r="D35" s="6"/>
      <c r="E35" s="240"/>
      <c r="F35" s="6"/>
      <c r="G35" s="6"/>
      <c r="H35" s="237" t="e">
        <f t="shared" si="0"/>
        <v>#DIV/0!</v>
      </c>
      <c r="I35" s="238">
        <v>0.5</v>
      </c>
      <c r="J35" s="71">
        <v>0.5</v>
      </c>
      <c r="K35" s="236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0"/>
      <c r="F36" s="6"/>
      <c r="G36" s="71"/>
      <c r="H36" s="237" t="e">
        <f t="shared" si="0"/>
        <v>#DIV/0!</v>
      </c>
      <c r="I36" s="238"/>
      <c r="J36" s="71"/>
      <c r="K36" s="236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39"/>
      <c r="F37" s="71"/>
      <c r="G37" s="17"/>
      <c r="H37" s="237" t="e">
        <f t="shared" si="0"/>
        <v>#DIV/0!</v>
      </c>
      <c r="I37" s="247" t="e">
        <f>I34/I35/4*1000</f>
        <v>#REF!</v>
      </c>
      <c r="J37" s="17" t="e">
        <f>J34/J35/6*1000</f>
        <v>#REF!</v>
      </c>
      <c r="K37" s="248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37" t="e">
        <f t="shared" si="0"/>
        <v>#DIV/0!</v>
      </c>
      <c r="I38" s="235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255</v>
      </c>
      <c r="B39" s="15" t="s">
        <v>38</v>
      </c>
      <c r="C39" s="15"/>
      <c r="D39" s="6"/>
      <c r="E39" s="6"/>
      <c r="F39" s="6"/>
      <c r="G39" s="71"/>
      <c r="H39" s="237" t="e">
        <f t="shared" si="0"/>
        <v>#DIV/0!</v>
      </c>
      <c r="I39" s="238"/>
      <c r="J39" s="71"/>
      <c r="K39" s="236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0"/>
      <c r="F40" s="6"/>
      <c r="G40" s="6"/>
      <c r="H40" s="237" t="e">
        <f t="shared" si="0"/>
        <v>#DIV/0!</v>
      </c>
      <c r="I40" s="238"/>
      <c r="J40" s="71"/>
      <c r="K40" s="236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0"/>
      <c r="F41" s="6"/>
      <c r="G41" s="6"/>
      <c r="H41" s="237" t="e">
        <f t="shared" si="0"/>
        <v>#DIV/0!</v>
      </c>
      <c r="I41" s="238"/>
      <c r="J41" s="71"/>
      <c r="K41" s="236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0"/>
      <c r="F42" s="6"/>
      <c r="G42" s="6"/>
      <c r="H42" s="237" t="e">
        <f t="shared" si="0"/>
        <v>#DIV/0!</v>
      </c>
      <c r="I42" s="238" t="e">
        <f>I43++I48+I49+I53</f>
        <v>#REF!</v>
      </c>
      <c r="J42" s="71" t="e">
        <f>J43++J48+J49+J53</f>
        <v>#REF!</v>
      </c>
      <c r="K42" s="236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37" t="e">
        <f t="shared" si="0"/>
        <v>#DIV/0!</v>
      </c>
      <c r="I43" s="238">
        <f>I44+I45+I46+I47</f>
        <v>0</v>
      </c>
      <c r="J43" s="71">
        <f>J44+J45+J46+J47</f>
        <v>0</v>
      </c>
      <c r="K43" s="236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37" t="e">
        <f t="shared" si="0"/>
        <v>#DIV/0!</v>
      </c>
      <c r="I44" s="238">
        <f>75.82-75.82</f>
        <v>0</v>
      </c>
      <c r="J44" s="71">
        <f>113.73-113.73</f>
        <v>0</v>
      </c>
      <c r="K44" s="236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0"/>
      <c r="F45" s="6"/>
      <c r="G45" s="6"/>
      <c r="H45" s="237" t="e">
        <f t="shared" si="0"/>
        <v>#DIV/0!</v>
      </c>
      <c r="I45" s="238"/>
      <c r="J45" s="71"/>
      <c r="K45" s="236"/>
    </row>
    <row r="46" spans="1:11" ht="31.5" hidden="1" x14ac:dyDescent="0.25">
      <c r="A46" s="71" t="s">
        <v>57</v>
      </c>
      <c r="B46" s="21" t="s">
        <v>250</v>
      </c>
      <c r="C46" s="21"/>
      <c r="D46" s="6"/>
      <c r="E46" s="240"/>
      <c r="F46" s="6"/>
      <c r="G46" s="6"/>
      <c r="H46" s="237" t="e">
        <f t="shared" si="0"/>
        <v>#DIV/0!</v>
      </c>
      <c r="I46" s="238"/>
      <c r="J46" s="71"/>
      <c r="K46" s="236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0"/>
      <c r="F47" s="6"/>
      <c r="G47" s="6"/>
      <c r="H47" s="237" t="e">
        <f t="shared" si="0"/>
        <v>#DIV/0!</v>
      </c>
      <c r="I47" s="238"/>
      <c r="J47" s="71"/>
      <c r="K47" s="236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0"/>
      <c r="F48" s="6"/>
      <c r="G48" s="6"/>
      <c r="H48" s="237" t="e">
        <f t="shared" si="0"/>
        <v>#DIV/0!</v>
      </c>
      <c r="I48" s="238"/>
      <c r="J48" s="71"/>
      <c r="K48" s="236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0"/>
      <c r="F49" s="6"/>
      <c r="G49" s="6"/>
      <c r="H49" s="237" t="e">
        <f t="shared" si="0"/>
        <v>#DIV/0!</v>
      </c>
      <c r="I49" s="238" t="e">
        <f>ROUND((#REF!/10*4/1000),2)</f>
        <v>#REF!</v>
      </c>
      <c r="J49" s="71" t="e">
        <f>ROUND((#REF!/10*6)/1000,2)</f>
        <v>#REF!</v>
      </c>
      <c r="K49" s="236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39"/>
      <c r="F50" s="71"/>
      <c r="G50" s="71"/>
      <c r="H50" s="237" t="e">
        <f t="shared" si="0"/>
        <v>#DIV/0!</v>
      </c>
      <c r="I50" s="242">
        <v>4.3</v>
      </c>
      <c r="J50" s="66">
        <v>4.3</v>
      </c>
      <c r="K50" s="243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37" t="e">
        <f t="shared" si="0"/>
        <v>#DIV/0!</v>
      </c>
      <c r="I51" s="242"/>
      <c r="J51" s="66"/>
      <c r="K51" s="243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39"/>
      <c r="F52" s="71"/>
      <c r="G52" s="17"/>
      <c r="H52" s="237" t="e">
        <f t="shared" si="0"/>
        <v>#DIV/0!</v>
      </c>
      <c r="I52" s="249" t="e">
        <f>I49/I50/4*1000</f>
        <v>#REF!</v>
      </c>
      <c r="J52" s="111" t="e">
        <f>J49/J50/6*1000</f>
        <v>#REF!</v>
      </c>
      <c r="K52" s="250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37" t="e">
        <f t="shared" si="0"/>
        <v>#DIV/0!</v>
      </c>
      <c r="I53" s="238" t="e">
        <f>ROUND(I49*0.305,2)</f>
        <v>#REF!</v>
      </c>
      <c r="J53" s="71" t="e">
        <f>ROUND(J49*0.305,2)</f>
        <v>#REF!</v>
      </c>
      <c r="K53" s="236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37" t="e">
        <f t="shared" si="0"/>
        <v>#DIV/0!</v>
      </c>
      <c r="I54" s="238">
        <f>I55+I56+I58+I59+I60+I61+I62+I63+I64+I65+I66+I67</f>
        <v>-48.02</v>
      </c>
      <c r="J54" s="71">
        <f>J55+J56+J58+J59+J60+J61+J62+J63+J64+J65+J66+J67</f>
        <v>0</v>
      </c>
      <c r="K54" s="236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37" t="e">
        <f t="shared" si="0"/>
        <v>#DIV/0!</v>
      </c>
      <c r="I55" s="238"/>
      <c r="J55" s="71"/>
      <c r="K55" s="236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39"/>
      <c r="F56" s="71"/>
      <c r="G56" s="6"/>
      <c r="H56" s="237" t="e">
        <f t="shared" si="0"/>
        <v>#DIV/0!</v>
      </c>
      <c r="I56" s="238"/>
      <c r="J56" s="71"/>
      <c r="K56" s="236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39"/>
      <c r="F57" s="71"/>
      <c r="G57" s="6"/>
      <c r="H57" s="237" t="e">
        <f t="shared" si="0"/>
        <v>#DIV/0!</v>
      </c>
      <c r="I57" s="242"/>
      <c r="J57" s="66"/>
      <c r="K57" s="243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39"/>
      <c r="F58" s="71"/>
      <c r="G58" s="6"/>
      <c r="H58" s="237" t="e">
        <f t="shared" si="0"/>
        <v>#DIV/0!</v>
      </c>
      <c r="I58" s="238"/>
      <c r="J58" s="71"/>
      <c r="K58" s="236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39"/>
      <c r="F59" s="71"/>
      <c r="G59" s="6"/>
      <c r="H59" s="237" t="e">
        <f t="shared" si="0"/>
        <v>#DIV/0!</v>
      </c>
      <c r="I59" s="238"/>
      <c r="J59" s="71"/>
      <c r="K59" s="236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39"/>
      <c r="F60" s="71"/>
      <c r="G60" s="6"/>
      <c r="H60" s="237" t="e">
        <f t="shared" si="0"/>
        <v>#DIV/0!</v>
      </c>
      <c r="I60" s="238"/>
      <c r="J60" s="71"/>
      <c r="K60" s="236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39"/>
      <c r="F61" s="71"/>
      <c r="G61" s="6"/>
      <c r="H61" s="237" t="e">
        <f t="shared" si="0"/>
        <v>#DIV/0!</v>
      </c>
      <c r="I61" s="238">
        <f>ROUND(D62/16*4,2)-48.02</f>
        <v>-48.02</v>
      </c>
      <c r="J61" s="71">
        <f>72.03-72.03</f>
        <v>0</v>
      </c>
      <c r="K61" s="236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39"/>
      <c r="F62" s="71"/>
      <c r="G62" s="6"/>
      <c r="H62" s="237" t="e">
        <f t="shared" si="0"/>
        <v>#DIV/0!</v>
      </c>
      <c r="I62" s="238"/>
      <c r="J62" s="71"/>
      <c r="K62" s="236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39"/>
      <c r="F63" s="71"/>
      <c r="G63" s="6"/>
      <c r="H63" s="237" t="e">
        <f t="shared" si="0"/>
        <v>#DIV/0!</v>
      </c>
      <c r="I63" s="238"/>
      <c r="J63" s="71"/>
      <c r="K63" s="236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39"/>
      <c r="F64" s="71"/>
      <c r="G64" s="6"/>
      <c r="H64" s="237" t="e">
        <f t="shared" si="0"/>
        <v>#DIV/0!</v>
      </c>
      <c r="I64" s="238"/>
      <c r="J64" s="71"/>
      <c r="K64" s="236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39"/>
      <c r="F65" s="71"/>
      <c r="G65" s="6"/>
      <c r="H65" s="237" t="e">
        <f t="shared" si="0"/>
        <v>#DIV/0!</v>
      </c>
      <c r="I65" s="238"/>
      <c r="J65" s="71"/>
      <c r="K65" s="236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39"/>
      <c r="F66" s="71"/>
      <c r="G66" s="6"/>
      <c r="H66" s="237" t="e">
        <f t="shared" si="0"/>
        <v>#DIV/0!</v>
      </c>
      <c r="I66" s="238"/>
      <c r="J66" s="71"/>
      <c r="K66" s="236"/>
    </row>
    <row r="67" spans="1:11" ht="35.450000000000003" hidden="1" customHeight="1" x14ac:dyDescent="0.25">
      <c r="A67" s="71" t="s">
        <v>251</v>
      </c>
      <c r="B67" s="15" t="s">
        <v>100</v>
      </c>
      <c r="C67" s="15"/>
      <c r="D67" s="71"/>
      <c r="E67" s="239"/>
      <c r="F67" s="71"/>
      <c r="G67" s="6"/>
      <c r="H67" s="237" t="e">
        <f t="shared" si="0"/>
        <v>#DIV/0!</v>
      </c>
      <c r="I67" s="238">
        <v>0</v>
      </c>
      <c r="J67" s="71">
        <v>0</v>
      </c>
      <c r="K67" s="236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39"/>
      <c r="F68" s="71"/>
      <c r="G68" s="6"/>
      <c r="H68" s="237" t="e">
        <f t="shared" si="0"/>
        <v>#DIV/0!</v>
      </c>
      <c r="I68" s="238"/>
      <c r="J68" s="71"/>
      <c r="K68" s="236"/>
    </row>
    <row r="69" spans="1:11" ht="31.5" x14ac:dyDescent="0.25">
      <c r="A69" s="71" t="s">
        <v>102</v>
      </c>
      <c r="B69" s="5" t="s">
        <v>103</v>
      </c>
      <c r="C69" s="5"/>
      <c r="D69" s="6"/>
      <c r="E69" s="239"/>
      <c r="F69" s="71"/>
      <c r="G69" s="6"/>
      <c r="H69" s="237" t="e">
        <f t="shared" si="0"/>
        <v>#DIV/0!</v>
      </c>
      <c r="I69" s="238"/>
      <c r="J69" s="71"/>
      <c r="K69" s="236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39"/>
      <c r="F70" s="71"/>
      <c r="G70" s="6"/>
      <c r="H70" s="237" t="e">
        <f t="shared" si="0"/>
        <v>#DIV/0!</v>
      </c>
      <c r="I70" s="238"/>
      <c r="J70" s="71"/>
      <c r="K70" s="236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39"/>
      <c r="F71" s="71"/>
      <c r="G71" s="6"/>
      <c r="H71" s="237" t="e">
        <f t="shared" si="0"/>
        <v>#DIV/0!</v>
      </c>
      <c r="I71" s="242"/>
      <c r="J71" s="66"/>
      <c r="K71" s="243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39"/>
      <c r="F72" s="71"/>
      <c r="G72" s="6"/>
      <c r="H72" s="237" t="e">
        <f t="shared" si="0"/>
        <v>#DIV/0!</v>
      </c>
      <c r="I72" s="238"/>
      <c r="J72" s="71"/>
      <c r="K72" s="236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39"/>
      <c r="F73" s="71"/>
      <c r="G73" s="6"/>
      <c r="H73" s="237" t="e">
        <f t="shared" si="0"/>
        <v>#DIV/0!</v>
      </c>
      <c r="I73" s="238"/>
      <c r="J73" s="71"/>
      <c r="K73" s="236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39"/>
      <c r="F74" s="71"/>
      <c r="G74" s="6"/>
      <c r="H74" s="237" t="e">
        <f t="shared" si="0"/>
        <v>#DIV/0!</v>
      </c>
      <c r="I74" s="238">
        <f>ROUND(D75/16*4,2)-64.54</f>
        <v>-64.540000000000006</v>
      </c>
      <c r="J74" s="71">
        <f>96.81-96.81</f>
        <v>0</v>
      </c>
      <c r="K74" s="236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39"/>
      <c r="F75" s="71"/>
      <c r="G75" s="6"/>
      <c r="H75" s="237" t="e">
        <f t="shared" ref="H75:H93" si="1">G75/D75</f>
        <v>#DIV/0!</v>
      </c>
      <c r="I75" s="238"/>
      <c r="J75" s="71"/>
      <c r="K75" s="236"/>
    </row>
    <row r="76" spans="1:11" ht="31.5" x14ac:dyDescent="0.25">
      <c r="A76" s="71" t="s">
        <v>228</v>
      </c>
      <c r="B76" s="5" t="s">
        <v>114</v>
      </c>
      <c r="C76" s="5"/>
      <c r="D76" s="6"/>
      <c r="E76" s="239"/>
      <c r="F76" s="71"/>
      <c r="G76" s="6"/>
      <c r="H76" s="237" t="e">
        <f t="shared" si="1"/>
        <v>#DIV/0!</v>
      </c>
      <c r="I76" s="238"/>
      <c r="J76" s="71"/>
      <c r="K76" s="236"/>
    </row>
    <row r="77" spans="1:11" ht="15.75" hidden="1" x14ac:dyDescent="0.25">
      <c r="A77" s="71" t="s">
        <v>237</v>
      </c>
      <c r="B77" s="5" t="s">
        <v>115</v>
      </c>
      <c r="C77" s="5"/>
      <c r="D77" s="71"/>
      <c r="E77" s="239"/>
      <c r="F77" s="71"/>
      <c r="G77" s="6"/>
      <c r="H77" s="237" t="e">
        <f t="shared" si="1"/>
        <v>#DIV/0!</v>
      </c>
      <c r="I77" s="238"/>
      <c r="J77" s="71"/>
      <c r="K77" s="236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39"/>
      <c r="F78" s="71"/>
      <c r="G78" s="6"/>
      <c r="H78" s="237" t="e">
        <f t="shared" si="1"/>
        <v>#DIV/0!</v>
      </c>
      <c r="I78" s="238"/>
      <c r="J78" s="71"/>
      <c r="K78" s="236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39"/>
      <c r="F79" s="71"/>
      <c r="G79" s="6"/>
      <c r="H79" s="237" t="e">
        <f t="shared" si="1"/>
        <v>#DIV/0!</v>
      </c>
      <c r="I79" s="238">
        <f>I80+I81+I82</f>
        <v>-32.909999999999997</v>
      </c>
      <c r="J79" s="71">
        <f>J80+J81+J82</f>
        <v>0</v>
      </c>
      <c r="K79" s="236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37" t="e">
        <f t="shared" si="1"/>
        <v>#DIV/0!</v>
      </c>
      <c r="I80" s="238"/>
      <c r="J80" s="71"/>
      <c r="K80" s="236"/>
    </row>
    <row r="81" spans="1:11" ht="20.25" hidden="1" customHeight="1" x14ac:dyDescent="0.25">
      <c r="A81" s="71" t="s">
        <v>122</v>
      </c>
      <c r="B81" s="69" t="s">
        <v>229</v>
      </c>
      <c r="C81" s="69"/>
      <c r="D81" s="6"/>
      <c r="E81" s="239"/>
      <c r="F81" s="71"/>
      <c r="G81" s="6"/>
      <c r="H81" s="237" t="e">
        <f t="shared" si="1"/>
        <v>#DIV/0!</v>
      </c>
      <c r="I81" s="238"/>
      <c r="J81" s="71"/>
      <c r="K81" s="236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39"/>
      <c r="F82" s="71"/>
      <c r="G82" s="6"/>
      <c r="H82" s="237" t="e">
        <f t="shared" si="1"/>
        <v>#DIV/0!</v>
      </c>
      <c r="I82" s="238">
        <f>ROUND(D83/16*4,2)-32.91</f>
        <v>-32.909999999999997</v>
      </c>
      <c r="J82" s="71">
        <f>49.37-49.37</f>
        <v>0</v>
      </c>
      <c r="K82" s="236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39"/>
      <c r="F83" s="71"/>
      <c r="G83" s="6"/>
      <c r="H83" s="237" t="e">
        <f t="shared" si="1"/>
        <v>#DIV/0!</v>
      </c>
      <c r="I83" s="251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37" t="e">
        <f t="shared" si="1"/>
        <v>#DIV/0!</v>
      </c>
      <c r="I84" s="251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37" t="e">
        <f t="shared" si="1"/>
        <v>#DIV/0!</v>
      </c>
      <c r="I85" s="238">
        <f>I86+I87+I88+I89+I90</f>
        <v>3.7199999999999998</v>
      </c>
      <c r="J85" s="71">
        <f>J86+J87+J88+J89+J90</f>
        <v>6.1099999999999994</v>
      </c>
      <c r="K85" s="236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37" t="e">
        <f t="shared" si="1"/>
        <v>#DIV/0!</v>
      </c>
      <c r="I86" s="238"/>
      <c r="J86" s="71"/>
      <c r="K86" s="236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37" t="e">
        <f t="shared" si="1"/>
        <v>#DIV/0!</v>
      </c>
      <c r="I87" s="238"/>
      <c r="J87" s="71"/>
      <c r="K87" s="236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37" t="e">
        <f t="shared" si="1"/>
        <v>#DIV/0!</v>
      </c>
      <c r="I88" s="238">
        <v>3</v>
      </c>
      <c r="J88" s="71">
        <v>4.93</v>
      </c>
      <c r="K88" s="236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39"/>
      <c r="F89" s="71"/>
      <c r="G89" s="71"/>
      <c r="H89" s="237" t="e">
        <f t="shared" si="1"/>
        <v>#DIV/0!</v>
      </c>
      <c r="I89" s="238"/>
      <c r="J89" s="71"/>
      <c r="K89" s="236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39"/>
      <c r="F90" s="71"/>
      <c r="G90" s="71"/>
      <c r="H90" s="237" t="e">
        <f t="shared" si="1"/>
        <v>#DIV/0!</v>
      </c>
      <c r="I90" s="238">
        <f>I91</f>
        <v>0.72</v>
      </c>
      <c r="J90" s="71">
        <f>J91</f>
        <v>1.18</v>
      </c>
      <c r="K90" s="236">
        <f>K91</f>
        <v>1.18</v>
      </c>
    </row>
    <row r="91" spans="1:11" ht="15.75" hidden="1" x14ac:dyDescent="0.25">
      <c r="A91" s="252" t="s">
        <v>195</v>
      </c>
      <c r="B91" s="70" t="s">
        <v>230</v>
      </c>
      <c r="C91" s="70"/>
      <c r="D91" s="71"/>
      <c r="E91" s="71"/>
      <c r="F91" s="71"/>
      <c r="G91" s="71"/>
      <c r="H91" s="237" t="e">
        <f t="shared" si="1"/>
        <v>#DIV/0!</v>
      </c>
      <c r="I91" s="238">
        <f>ROUND(I88*0.24,2)</f>
        <v>0.72</v>
      </c>
      <c r="J91" s="71">
        <f>ROUND(J88*0.24,2)</f>
        <v>1.18</v>
      </c>
      <c r="K91" s="236">
        <f>ROUND(K88*0.24,2)</f>
        <v>1.18</v>
      </c>
    </row>
    <row r="92" spans="1:11" s="19" customFormat="1" ht="15.75" hidden="1" x14ac:dyDescent="0.2">
      <c r="A92" s="71" t="s">
        <v>231</v>
      </c>
      <c r="B92" s="70" t="s">
        <v>232</v>
      </c>
      <c r="C92" s="70"/>
      <c r="D92" s="71"/>
      <c r="E92" s="239"/>
      <c r="F92" s="71"/>
      <c r="G92" s="6"/>
      <c r="H92" s="237" t="e">
        <f t="shared" si="1"/>
        <v>#DIV/0!</v>
      </c>
      <c r="I92" s="251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37" t="e">
        <f t="shared" si="1"/>
        <v>#DIV/0!</v>
      </c>
      <c r="I93" s="253">
        <v>124.86</v>
      </c>
      <c r="J93" s="67">
        <v>187.27</v>
      </c>
      <c r="K93" s="254">
        <v>187.27</v>
      </c>
    </row>
    <row r="94" spans="1:11" ht="31.5" hidden="1" x14ac:dyDescent="0.25">
      <c r="A94" s="255">
        <v>11</v>
      </c>
      <c r="B94" s="24" t="s">
        <v>136</v>
      </c>
      <c r="C94" s="24"/>
      <c r="D94" s="67">
        <v>499.4</v>
      </c>
      <c r="E94" s="256"/>
      <c r="F94" s="67"/>
      <c r="G94" s="6"/>
      <c r="H94" s="6" t="e">
        <f>D95-#REF!</f>
        <v>#REF!</v>
      </c>
      <c r="I94" s="235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57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35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57"/>
      <c r="B96" s="258" t="s">
        <v>138</v>
      </c>
      <c r="C96" s="258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59"/>
      <c r="H96" s="6" t="e">
        <f>D97-#REF!</f>
        <v>#REF!</v>
      </c>
      <c r="I96" s="260"/>
      <c r="J96" s="259"/>
      <c r="K96" s="261"/>
    </row>
    <row r="97" spans="1:11" ht="32.25" hidden="1" thickBot="1" x14ac:dyDescent="0.3">
      <c r="A97" s="262"/>
      <c r="B97" s="263" t="s">
        <v>403</v>
      </c>
      <c r="C97" s="263"/>
      <c r="D97" s="71">
        <v>31.51</v>
      </c>
      <c r="E97" s="264"/>
      <c r="F97" s="259"/>
      <c r="G97" s="80"/>
      <c r="H97" s="6" t="e">
        <f>D98-#REF!</f>
        <v>#REF!</v>
      </c>
      <c r="I97" s="265" t="e">
        <f>I95/D97*100</f>
        <v>#REF!</v>
      </c>
      <c r="J97" s="266" t="e">
        <f>J95/I95*100</f>
        <v>#REF!</v>
      </c>
      <c r="K97" s="267" t="e">
        <f>K95/J95*100</f>
        <v>#REF!</v>
      </c>
    </row>
    <row r="98" spans="1:11" ht="16.5" hidden="1" thickBot="1" x14ac:dyDescent="0.3">
      <c r="B98" s="268" t="s">
        <v>139</v>
      </c>
      <c r="C98" s="263"/>
      <c r="D98" s="71"/>
      <c r="E98" s="269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0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1"/>
      <c r="B1" s="334" t="s">
        <v>404</v>
      </c>
      <c r="C1" s="334"/>
      <c r="D1" s="334"/>
      <c r="E1" s="334"/>
      <c r="F1" s="334"/>
      <c r="G1" s="334"/>
      <c r="H1" s="334"/>
      <c r="I1" s="334"/>
      <c r="Q1" s="182" t="s">
        <v>382</v>
      </c>
    </row>
    <row r="2" spans="1:17" ht="18.75" x14ac:dyDescent="0.3">
      <c r="A2" s="221"/>
      <c r="B2" s="221"/>
      <c r="C2" s="221"/>
      <c r="D2" s="221"/>
      <c r="E2" s="224"/>
      <c r="F2" s="221"/>
    </row>
    <row r="3" spans="1:17" ht="18.75" x14ac:dyDescent="0.3">
      <c r="A3" s="350" t="s">
        <v>252</v>
      </c>
      <c r="B3" s="350"/>
      <c r="C3" s="350"/>
      <c r="D3" s="350"/>
      <c r="E3" s="350"/>
      <c r="F3" s="350"/>
      <c r="G3" s="350"/>
      <c r="H3" s="350"/>
      <c r="I3" s="350"/>
    </row>
    <row r="4" spans="1:17" ht="18.75" x14ac:dyDescent="0.3">
      <c r="A4" s="350" t="s">
        <v>391</v>
      </c>
      <c r="B4" s="350"/>
      <c r="C4" s="350"/>
      <c r="D4" s="350"/>
      <c r="E4" s="350"/>
      <c r="F4" s="350"/>
      <c r="G4" s="350"/>
      <c r="H4" s="350"/>
      <c r="I4" s="350"/>
    </row>
    <row r="5" spans="1:17" ht="18.75" x14ac:dyDescent="0.3">
      <c r="A5" s="350" t="s">
        <v>392</v>
      </c>
      <c r="B5" s="350"/>
      <c r="C5" s="350"/>
      <c r="D5" s="350"/>
      <c r="E5" s="350"/>
      <c r="F5" s="350"/>
      <c r="G5" s="350"/>
      <c r="H5" s="350"/>
      <c r="I5" s="350"/>
    </row>
    <row r="6" spans="1:17" ht="15.75" x14ac:dyDescent="0.25">
      <c r="A6" s="271"/>
      <c r="B6" s="271"/>
      <c r="C6" s="271"/>
      <c r="D6" s="271"/>
      <c r="E6" s="272"/>
      <c r="F6" s="271"/>
      <c r="G6" s="271"/>
      <c r="H6" s="271"/>
      <c r="I6" s="225" t="s">
        <v>218</v>
      </c>
    </row>
    <row r="7" spans="1:17" ht="21" customHeight="1" x14ac:dyDescent="0.25">
      <c r="A7" s="357"/>
      <c r="B7" s="357" t="s">
        <v>1</v>
      </c>
      <c r="C7" s="357" t="s">
        <v>253</v>
      </c>
      <c r="D7" s="357" t="s">
        <v>405</v>
      </c>
      <c r="E7" s="357" t="s">
        <v>406</v>
      </c>
      <c r="F7" s="357"/>
      <c r="G7" s="357" t="s">
        <v>407</v>
      </c>
      <c r="H7" s="357"/>
      <c r="I7" s="357"/>
    </row>
    <row r="8" spans="1:17" ht="84.6" customHeight="1" x14ac:dyDescent="0.25">
      <c r="A8" s="357"/>
      <c r="B8" s="357"/>
      <c r="C8" s="357"/>
      <c r="D8" s="357"/>
      <c r="E8" s="239" t="s">
        <v>222</v>
      </c>
      <c r="F8" s="71" t="s">
        <v>223</v>
      </c>
      <c r="G8" s="176" t="s">
        <v>398</v>
      </c>
      <c r="H8" s="176" t="s">
        <v>399</v>
      </c>
      <c r="I8" s="176" t="s">
        <v>400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39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39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0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249</v>
      </c>
      <c r="C14" s="241">
        <v>1177</v>
      </c>
      <c r="D14" s="6">
        <v>2289.54</v>
      </c>
      <c r="E14" s="239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3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3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401</v>
      </c>
      <c r="C17" s="6">
        <v>0</v>
      </c>
      <c r="D17" s="71">
        <v>0</v>
      </c>
      <c r="E17" s="239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3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4"/>
      <c r="E19" s="273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402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3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3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39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3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224</v>
      </c>
      <c r="B28" s="7" t="s">
        <v>33</v>
      </c>
      <c r="C28" s="66"/>
      <c r="D28" s="66"/>
      <c r="E28" s="273"/>
      <c r="F28" s="66"/>
      <c r="G28" s="66"/>
      <c r="H28" s="66"/>
      <c r="I28" s="66"/>
    </row>
    <row r="29" spans="1:15" s="9" customFormat="1" ht="15.75" hidden="1" x14ac:dyDescent="0.2">
      <c r="A29" s="66" t="s">
        <v>225</v>
      </c>
      <c r="B29" s="7" t="s">
        <v>34</v>
      </c>
      <c r="C29" s="66"/>
      <c r="D29" s="66"/>
      <c r="E29" s="273"/>
      <c r="F29" s="66"/>
      <c r="G29" s="66"/>
      <c r="H29" s="66"/>
      <c r="I29" s="66"/>
    </row>
    <row r="30" spans="1:15" s="113" customFormat="1" ht="31.5" x14ac:dyDescent="0.2">
      <c r="A30" s="109" t="s">
        <v>226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227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254</v>
      </c>
      <c r="B35" s="5" t="s">
        <v>44</v>
      </c>
      <c r="C35" s="71">
        <v>185.19</v>
      </c>
      <c r="D35" s="71">
        <v>249.83</v>
      </c>
      <c r="E35" s="239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39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39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255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39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39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39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0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250</v>
      </c>
      <c r="C46" s="6"/>
      <c r="D46" s="6"/>
      <c r="E46" s="240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0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0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39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3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0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0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75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0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0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0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0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0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0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0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0"/>
      <c r="F66" s="6"/>
      <c r="G66" s="6"/>
      <c r="H66" s="6"/>
      <c r="I66" s="6"/>
    </row>
    <row r="67" spans="1:15" ht="32.450000000000003" hidden="1" customHeight="1" x14ac:dyDescent="0.25">
      <c r="A67" s="71" t="s">
        <v>251</v>
      </c>
      <c r="B67" s="5" t="s">
        <v>100</v>
      </c>
      <c r="C67" s="71"/>
      <c r="D67" s="6"/>
      <c r="E67" s="240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0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0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0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75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0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0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0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228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237</v>
      </c>
      <c r="B77" s="5" t="s">
        <v>115</v>
      </c>
      <c r="C77" s="71"/>
      <c r="D77" s="6"/>
      <c r="E77" s="240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0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0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76" t="s">
        <v>229</v>
      </c>
      <c r="C81" s="71">
        <v>0</v>
      </c>
      <c r="D81" s="6"/>
      <c r="E81" s="240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76" t="s">
        <v>124</v>
      </c>
      <c r="C82" s="71">
        <v>0</v>
      </c>
      <c r="D82" s="6"/>
      <c r="E82" s="240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77" t="s">
        <v>126</v>
      </c>
      <c r="C83" s="71">
        <v>98.7</v>
      </c>
      <c r="D83" s="6">
        <f>G83+H83+I83</f>
        <v>131.65</v>
      </c>
      <c r="E83" s="240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77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77" t="s">
        <v>132</v>
      </c>
      <c r="C89" s="6">
        <v>94.83</v>
      </c>
      <c r="D89" s="6">
        <v>12.86</v>
      </c>
      <c r="E89" s="240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77" t="s">
        <v>133</v>
      </c>
      <c r="C90" s="6">
        <v>0</v>
      </c>
      <c r="D90" s="6">
        <v>0</v>
      </c>
      <c r="E90" s="240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77" t="s">
        <v>230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2" t="s">
        <v>231</v>
      </c>
      <c r="B92" s="277" t="s">
        <v>232</v>
      </c>
      <c r="C92" s="71">
        <v>18.97</v>
      </c>
      <c r="D92" s="71">
        <v>3.08</v>
      </c>
      <c r="E92" s="239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408</v>
      </c>
      <c r="C94" s="71">
        <v>469.5</v>
      </c>
      <c r="D94" s="71">
        <v>499.4</v>
      </c>
      <c r="E94" s="239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403</v>
      </c>
      <c r="C97" s="71">
        <v>31.51</v>
      </c>
      <c r="D97" s="6"/>
      <c r="E97" s="239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39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2013-12-16T06:23:09Z</cp:lastPrinted>
  <dcterms:created xsi:type="dcterms:W3CDTF">2013-07-04T03:05:04Z</dcterms:created>
  <dcterms:modified xsi:type="dcterms:W3CDTF">2013-12-16T06:24:52Z</dcterms:modified>
</cp:coreProperties>
</file>